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B8AD2831-6521-4657-80BB-447694661043}" xr6:coauthVersionLast="47" xr6:coauthVersionMax="47" xr10:uidLastSave="{00000000-0000-0000-0000-000000000000}"/>
  <bookViews>
    <workbookView xWindow="17850" yWindow="1050" windowWidth="33435" windowHeight="22215" xr2:uid="{00000000-000D-0000-FFFF-FFFF00000000}"/>
  </bookViews>
  <sheets>
    <sheet name="Imaginary" sheetId="17" r:id="rId1"/>
    <sheet name="License" sheetId="16" r:id="rId2"/>
  </sheets>
  <definedNames>
    <definedName name="IM_COMPLEX" comment="Returns a Complex Matrix from matrices of real and imaginary coefficients X and Y_x000a_Returns Z from Z=X+Yi">_xlfn.LAMBDA(_xlpm.x_matrix,_xlpm.y_matrix, _xlfn.LET(_xlpm.doc, "https://www.vertex42.com/lambda/complex.html", _xlfn.MAP(_xlpm.x_matrix, _xlpm.y_matrix, _xlfn.LAMBDA(_xlpm.x,_xlpm.y, COMPLEX(_xlpm.x, _xlpm.y)))))</definedName>
    <definedName name="IM_CTRANSPOSE" comment="Returns the Conjugate Transpose of a Complex Matrix_x000a_Equal to TRANSPOSE if values are Real">_xlfn.LAMBDA(_xlpm.matrix, _xlfn.LET(_xlpm.doc, "https://www.vertex42.com/lambda/complex.html", TRANSPOSE(_xlfn.MAP(_xlpm.matrix, _xlfn.LAMBDA(_xlpm.cell, IMCONJUGATE(_xlpm.cell))))))</definedName>
    <definedName name="IM_DOT" comment="Returns the Complex Dot Product of two vectors_x000a_a={&quot;1+i&quot;;&quot;-i&quot;}, b={&quot;3+i&quot;;&quot;1-4i&quot;}_x000a_Equal to SUMPRODUCT if values are Real, but not IM_SUMPRODUCT">_xlfn.LAMBDA(_xlpm.a_vec,_xlpm.b_vec, _xlfn.LET(_xlpm.doc, "https://www.vertex42.com/lambda/complex.html", IMSUM(_xlfn.MAP(_xlpm.a_vec, _xlpm.b_vec, _xlfn.LAMBDA(_xlpm.ai,_xlpm.bi, IMPRODUCT(_xlpm.ai, IMCONJUGATE(_xlpm.bi)))))))</definedName>
    <definedName name="IM_IMAGINARY" comment="Returns the Imaginary coefficient for each element in a complex matrix_x000a_Returns Y from Z=X+Yi">_xlfn.LAMBDA(_xlpm.imatrix, _xlfn.LET(_xlpm.doc, "https://www.vertex42.com/lambda/complex.html", _xlfn.MAP(_xlpm.imatrix, _xlfn.LAMBDA(_xlpm.inum, IMAGINARY(_xlpm.inum)))))</definedName>
    <definedName name="IM_ISCOMPLEX" comment="Checks if there is at least one values in an array that is a complex number_x000a_and if all values can be treated as complex numbers">_xlfn.LAMBDA(_xlpm.matrix, _xlfn.LET(_xlpm.doc, "https://www.vertex42.com/lambda/complex.html", _xlpm.istext, IF(SUM(--ISTEXT(_xlpm.matrix)) &gt; 0, TRUE, FALSE), _xlpm.isinum, IF(SUM(--ISERROR(_xlfn.MAP(_xlpm.matrix, _xlfn.LAMBDA(_xlpm.cell, IMSUM(_xlpm.cell, _xlpm.cell))))) &gt; 0, FALSE, TRUE), AND(_xlpm.istext, _xlpm.isinum)))</definedName>
    <definedName name="IM_ISHERMITIAN" comment="Returns TRUE if the matrix is equal to its conjugate transpose">_xlfn.LAMBDA(_xlpm.matrix, _xlfn.LET(_xlpm.doc, "https://www.vertex42.com/lambda/complex.html", _xlpm.matrix, IM_CTRANSPOSE(IM_CTRANSPOSE(_xlpm.matrix)), IF(ROWS(_xlpm.matrix) &lt;&gt; COLUMNS(_xlpm.matrix), FALSE, SUM(--(_xlpm.matrix &lt;&gt; IM_CTRANSPOSE(_xlpm.matrix))) = 0)))</definedName>
    <definedName name="IM_MMULT" comment="Returns the matrix multiplication of two complex matrices_x000a_Equal to MMULT if values are Real">_xlfn.LAMBDA(_xlpm.a_mat,_xlpm.b_mat, _xlfn.LET(_xlpm.doc, "https://www.vertex42.com/lambda/complex.html", _xlpm.m, ROWS(_xlpm.a_mat), _xlpm.n, COLUMNS(_xlpm.b_mat), IF(COLUMNS(_xlpm.a_mat) &lt;&gt; ROWS(_xlpm.b_mat), "Error: invalid sizes", _xlfn.MAKEARRAY(_xlpm.m, _xlpm.n, _xlfn.LAMBDA(_xlpm.i,_xlpm.j, IM_SUMPRODUCT(TRANSPOSE(INDEX(_xlpm.a_mat, _xlpm.i, 0)), INDEX(_xlpm.b_mat, 0, _xlpm.j)))))))</definedName>
    <definedName name="IM_REAL" comment="Returns the Real coefficient for each element in a complex matrix_x000a_Returns X from Z=X+Yi">_xlfn.LAMBDA(_xlpm.imatrix, _xlfn.LET(_xlpm.doc, "https://www.vertex42.com/lambda/complex.html", _xlfn.MAP(_xlpm.imatrix, _xlfn.LAMBDA(_xlpm.inum, IMREAL(_xlpm.inum)))))</definedName>
    <definedName name="IM_ROUND" comment="Rounds the Real and Imaginary coefficients separately to num_digits">_xlfn.LAMBDA(_xlpm.inumber,_xlpm.num_digits, _xlfn.LET(_xlpm.doc, "https://www.vertex42.com/lambda/complex.html", _xlpm.num_digits, IF(_xlfn.ISOMITTED(_xlpm.num_digits), {"",""}, _xlpm.num_digits), _xlpm.rdigits, INDEX(_xlpm.num_digits, 1), _xlpm.idigits, IF(OR(ROWS(_xlpm.num_digits) &gt; 1, COLUMNS(_xlpm.num_digits) &gt; 1), INDEX(_xlpm.num_digits, 2), _xlpm.rdigits), _xlfn.MAP(_xlpm.inumber, _xlfn.LAMBDA(_xlpm.inum, _xlfn.LET(_xlpm.real, IF(ISBLANK(_xlpm.rdigits), IMREAL(_xlpm.inum), ROUND(IMREAL(_xlpm.inum), _xlpm.rdigits)), _xlpm.imag, IF(ISBLANK(_xlpm.idigits), IMAGINARY(_xlpm.inum), ROUND(IMAGINARY(_xlpm.inum), _xlpm.idigits)), IF(_xlpm.imag = 0, _xlpm.real, COMPLEX(_xlpm.real, _xlpm.imag)))))))</definedName>
    <definedName name="IM_ROUNDTOZERO" comment="If |coefficient| is less than epsilon (default=1E-14), make it equal zero">_xlfn.LAMBDA(_xlpm.inumber,_xlop.epsilon, _xlfn.LET(_xlpm.doc, "https://www.vertex42.com/lambda/complex.html", _xlpm.epsilon, IF(_xlfn.ISOMITTED(_xlpm.epsilon), 0.00000000000001, _xlpm.epsilon), _xlfn.MAP(_xlpm.inumber, _xlfn.LAMBDA(_xlpm.inum, _xlfn.LET(_xlpm.real, IF(ABS(IMREAL(_xlpm.inum)) &lt; _xlpm.epsilon, 0, IMREAL(_xlpm.inum)), _xlpm.imag, IF(ABS(IMAGINARY(_xlpm.inum)) &lt; _xlpm.epsilon, 0, IMAGINARY(_xlpm.inum)), IF(_xlpm.imag = 0, _xlpm.real, COMPLEX(_xlpm.real, _xlpm.imag)))))))</definedName>
    <definedName name="IM_SUMPRODUCT" comment="Returns the sum of the element-wise product of complex vectors a and b_x000a_Equal to SUMPRODUCT if values are Real, but not IM_DOT">_xlfn.LAMBDA(_xlpm.a_vec,_xlpm.b_vec, _xlfn.LET(_xlpm.doc, "https://www.vertex42.com/lambda/complex.html", IMSUM(_xlfn.MAP(_xlpm.a_vec, _xlpm.b_vec, _xlfn.LAMBDA(_xlpm.ai,_xlpm.bi, IMPRODUCT(_xlpm.ai, _xlpm.bi))))))</definedName>
    <definedName name="IM_TOARRAY" comment="Converts a Complex Number z=x+yi to an array of coefficients {x,y}">_xlfn.LAMBDA(_xlpm.inumber, _xlfn.LET(_xlpm.doc, "https://www.vertex42.com/lambda/complex.html", _xlfn.MAKEARRAY(ROWS(_xlpm.inumber), 2, _xlfn.LAMBDA(_xlpm.i,_xlpm.j, IF(_xlpm.j = 1, IMREAL(INDEX(_xlpm.inumber, _xlpm.i)), IMAGINARY(INDEX(_xlpm.inumber, _xlpm.i)))))))</definedName>
    <definedName name="L_CIRCSHIFT">_xlfn.LAMBDA(_xlpm.array,_xlpm.n,_xlop.dimension, _xlfn.LET(_xlpm.doc, "https://www.vertex42.com/lambda/circshift.html", _xlpm.rows, ROWS(_xlpm.array), _xlpm.cols, COLUMNS(_xlpm.array), _xlpm.by_col, _xlpm.dimension = 2, _xlpm.dim, IF(_xlpm.by_col, _xlpm.cols, _xlpm.rows), _xlpm.m, IF(_xlpm.by_col, 1 + MOD(INT(_xlpm.n) - 1, _xlpm.cols), 1 + MOD(INT(_xlpm.n) - 1, _xlpm.rows)), _xlpm.indices, _xlfn.VSTACK(_xlfn.SEQUENCE(_xlpm.m, 1, _xlpm.dim - _xlpm.m + 1), _xlfn.SEQUENCE(_xlpm.dim - _xlpm.m, 1)), IF(_xlpm.dim = _xlpm.m, _xlpm.array, IF(_xlpm.by_col, _xlfn.CHOOSECOLS(_xlpm.array, _xlpm.indices), _xlfn.CHOOSEROWS(_xlpm.array, _xlpm.indices)))))</definedName>
    <definedName name="L_POLYFROMROOTS" comment="Creates a monic polynomial from a vector of roots">_xlfn.LAMBDA(_xlpm.roots, _xlfn.LET(_xlpm.doc, "https://www.vertex42.com/lambda/polyfromroots.html", _xlpm.roots, IF(AND(ROWS(_xlpm.roots) = 1, COLUMNS(_xlpm.roots) &gt; 1), TRANSPOSE(_xlpm.roots), _xlpm.roots), _xlpm.poly, _xlfn.REDUCE(1, _xlfn.SEQUENCE(ROWS(_xlpm.roots) - 1), _xlfn.LAMBDA(_xlpm.acc,_xlpm.i, IF(_xlpm.i = 1, IF(OR(ISTEXT(INDEX(_xlpm.roots, 1)), ISTEXT(INDEX(_xlpm.roots, 2))), L_POLYMULT(_xlfn.HSTACK(1, IMPRODUCT(-1, INDEX(_xlpm.roots, 1))), _xlfn.HSTACK(1, IMPRODUCT(-1, INDEX(_xlpm.roots, 2)))), L_POLYMULT(_xlfn.HSTACK(1, -INDEX(_xlpm.roots, 1)), _xlfn.HSTACK(1, -INDEX(_xlpm.roots, 2)))), IF(OR(SUM(--ISTEXT(_xlpm.acc)) &gt; 0, ISTEXT(INDEX(_xlpm.roots, _xlpm.i + 1))), L_POLYMULT(_xlpm.acc, _xlfn.HSTACK(1, IMPRODUCT(-1, INDEX(_xlpm.roots, _xlpm.i + 1)))), L_POLYMULT(_xlpm.acc, _xlfn.HSTACK(1, -INDEX(_xlpm.roots, _xlpm.i + 1))))))), _xlpm.realpoly, _xlfn.MAP(_xlpm.poly, _xlfn.LAMBDA(_xlpm.inum, IMREAL(_xlpm.inum))), _xlpm.realpoly))</definedName>
    <definedName name="L_POLYMULT" comment="Multiply two polynomials a and b, represented as row vectors of coefficients_x000a_Uses the convolution algorithm for two vectors">_xlfn.LAMBDA(_xlpm.a,_xlpm.b, _xlfn.LET(_xlpm.doc, "https://www.vertex42.com/lambda/polymult.html", _xlpm.a, IF(AND(ROWS(_xlpm.a) &gt; 1, COLUMNS(_xlpm.a) = 1), TRANSPOSE(_xlpm.a), _xlpm.a), _xlpm.b, IF(AND(ROWS(_xlpm.b) &gt; 1, COLUMNS(_xlpm.b) = 1), TRANSPOSE(_xlpm.b), _xlpm.b), _xlpm.len_a, COLUMNS(_xlpm.a), _xlpm.len_b, COLUMNS(_xlpm.b), _xlpm.len_c, _xlpm.len_a + _xlpm.len_b - 1, _xlpm.coeffs, _xlfn.MAKEARRAY(1, _xlpm.len_c, _xlfn.LAMBDA(_xlpm.i,_xlpm.k, _xlfn.REDUCE(0, _xlfn.SEQUENCE(MIN(_xlpm.k, _xlpm.len_a) - MAX(1, _xlpm.k + 1 - _xlpm.len_b) + 1, 1, MAX(1, _xlpm.k + 1 - _xlpm.len_b)), _xlfn.LAMBDA(_xlpm.acc,_xlpm.j, IF(OR(ISTEXT(_xlpm.acc), ISTEXT(INDEX(_xlpm.a, _xlpm.j)), ISTEXT(INDEX(_xlpm.b, _xlpm.k - _xlpm.j + 1))), IMSUM(_xlpm.acc, IMPRODUCT(INDEX(_xlpm.a, _xlpm.j), INDEX(_xlpm.b, _xlpm.k - _xlpm.j + 1))), _xlpm.acc + INDEX(_xlpm.a, _xlpm.j) * INDEX(_xlpm.b, _xlpm.k - _xlpm.j + 1)))))), _xlfn.MAP(_xlpm.coeffs, _xlfn.LAMBDA(_xlpm.val, IF(IMAGINARY(_xlpm.val) = 0, IMREAL(_xlpm.val), _xlpm.val)))))</definedName>
    <definedName name="L_POLYROOTS" comment="Find the roots of a polynomial using the Weierstrauss method">_xlfn.LAMBDA(_xlpm.coeffs,_xlop.epsilon,_xlop.iterations,_xlop.xstart,_xlop.return_abs, _xlfn.LET(_xlpm.doc, "https://www.vertex42.com/lambda/polyroots.html", _xlpm.iterations, IF(ISBLANK(_xlpm.iterations), 42, _xlpm.iterations), _xlpm.xstart, IF(ISBLANK(_xlpm.xstart), "0.4+0.9i", _xlpm.xstart), _xlpm.return_abs, IF(ISBLANK(_xlpm.return_abs), FALSE, _xlpm.return_abs), _xlpm.n, COLUMNS(_xlpm.coeffs) - 1, _xlpm.xo, TRANSPOSE(IMPOWER(_xlpm.xstart, _xlfn.SEQUENCE(1, _xlpm.n, 0))), _xlpm.result, _xlfn.REDUCE(_xlpm.xo, _xlfn.SEQUENCE(_xlpm.iterations), _xlfn.LAMBDA(_xlpm.acc,_xlpm.k, IF(AND(NOT(ISBLANK(_xlpm.epsilon)), _xlpm.k &gt; 1, IFERROR(MAX(INDEX(_xlpm.acc, 0, 3)) &lt; _xlpm.epsilon, FALSE)), _xlpm.acc, _xlfn.LET(_xlpm.fo, IF(_xlpm.k &gt; 1, INDEX(_xlpm.acc, 0, 2), L_POLYVAL(_xlpm.coeffs, INDEX(_xlpm.acc, 0, 1))), _xlpm.xo, INDEX(_xlpm.acc, 0, 1), _xlpm.xn, _xlfn.MAKEARRAY(_xlpm.n, 1, _xlfn.LAMBDA(_xlpm.i,_xlpm.j, IMSUB(INDEX(_xlpm.xo, _xlpm.i), IMDIV(INDEX(_xlpm.fo, _xlpm.i), IMPRODUCT(IMSUB(INDEX(_xlpm.xo, _xlpm.i), _xlfn.DROP(L_CIRCSHIFT(_xlpm.xo, 1 - _xlpm.i, 1), 1))))))), _xlpm.fn, L_POLYVAL(_xlpm.coeffs, _xlpm.xn), _xlpm.fabs, _xlfn.BYROW(_xlpm.fn, _xlfn.LAMBDA(_xlpm.value, IMABS(_xlpm.value))), _xlfn.HSTACK(_xlpm.xn, _xlpm.fn, _xlpm.fabs))))), IF(_xlpm.return_abs = TRUE, _xlfn.CHOOSECOLS(_xlpm.result, {1,3}), INDEX(_xlpm.result, 0, 1))))</definedName>
    <definedName name="L_POLYVAL" comment="Evaluates a polynomial defined by a row vector of constant coefficients for each value of x.">_xlfn.LAMBDA(_xlpm.coeffs,_xlpm.x, _xlfn.LET(_xlpm.doc, "https://www.vertex42.com/lambda/polyval.html", _xlpm.coeffs, IF(ROWS(_xlpm.coeffs) &gt; 1, TRANSPOSE(_xlpm.coeffs), _xlpm.coeffs), _xlpm.n, COLUMNS(_xlpm.coeffs) - 1, IF(OR(ISTEXT(_xlpm.x)), _xlfn.LET(_xlpm.matrix, _xlfn.MAKEARRAY(ROWS(_xlpm.x), _xlpm.n + 1, _xlfn.LAMBDA(_xlpm.i,_xlpm.j, _xlfn.SWITCH(_xlpm.n - (_xlpm.j - 1), 0, INDEX(_xlpm.coeffs, 1, _xlpm.j), 1, IMPRODUCT(INDEX(_xlpm.coeffs, 1, _xlpm.j), INDEX(_xlpm.x, _xlpm.i)), 2, IMPRODUCT(INDEX(_xlpm.coeffs, 1, _xlpm.j), INDEX(_xlpm.x, _xlpm.i), INDEX(_xlpm.x, _xlpm.i)), IMPRODUCT(INDEX(_xlpm.coeffs, 1, _xlpm.j), IMPOWER(INDEX(_xlpm.x, _xlpm.i), _xlpm.n - (_xlpm.j - 1)))))), _xlfn.BYROW(_xlpm.matrix, _xlfn.LAMBDA(_xlpm.row, _xlfn.LET(_xlpm.sum, IMSUM(_xlpm.row), IF(IMAGINARY(_xlpm.sum) = 0, IMREAL(_xlpm.sum), _xlpm.sum))))), _xlfn.LET(_xlpm.X_mat, _xlfn.HSTACK(_xlpm.x ^ _xlfn.SEQUENCE(1, _xlpm.n, _xlpm.n, -1), _xlfn.SEQUENCE(ROWS(_xlpm.x), 1, 1, 0)), _xlfn.BYROW(_xlpm.coeffs * _xlpm.X_mat, _xlfn.LAMBDA(_xlpm.row, SUM(_xlpm.row)))))))</definedName>
    <definedName name="L_QUADRATIC" comment="Quadratic Formula returns the real or complex roots of ax^2+bx+c=0">_xlfn.LAMBDA(_xlpm.a,_xlop.b,_xlop.c, _xlfn.LET(_xlpm.doc, "https://www.vertex42.com/lambda/quadratic.html", _xlpm.b, IF(_xlfn.ISOMITTED(_xlpm.b), INDEX(_xlpm.a, 2), _xlpm.b), _xlpm.c, IF(_xlfn.ISOMITTED(_xlpm.c), INDEX(_xlpm.a, 3), _xlpm.c), _xlpm.a, IF(COLUMNS(_xlpm.a) &gt; 1, INDEX(_xlpm.a, 1), _xlpm.a), _xlpm.vertex, -_xlpm.b / (2 * _xlpm.a), _xlpm.radicand, (_xlpm.vertex) ^ 2 - _xlpm.c / _xlpm.a, _xlpm.pm, SQRT(ABS(_xlpm.radicand)), _xlpm.rmax, _xlpm.vertex + _xlpm.pm, _xlpm.rmin, _xlpm.vertex - _xlpm.pm, IF(_xlpm.radicand &gt;= 0, IF(_xlpm.radicand = 0, _xlfn.VSTACK(_xlpm.rmax, _xlpm.rmax), IF(_xlpm.vertex &gt;= 0, _xlfn.VSTACK(_xlpm.rmax, (_xlpm.c / _xlpm.a) / (_xlpm.rmax)), _xlfn.VSTACK((_xlpm.c / _xlpm.a) / _xlpm.rmin, _xlpm.rmin))), _xlfn.VSTACK(COMPLEX(_xlpm.vertex, _xlpm.pm), COMPLEX(_xlpm.vertex, -_xlpm.pm)))))</definedName>
    <definedName name="valuevx">42.314159</definedName>
    <definedName name="vertex42_copyright" hidden="1">"© 2024 Vertex42 LLC "</definedName>
    <definedName name="vertex42_id" hidden="1">"complex-numbers.xlsx"</definedName>
    <definedName name="vertex42_title" hidden="1">"LAMBDA Library - Complex Numbers"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17" l="1" a="1"/>
  <c r="B26" i="17" s="1"/>
  <c r="B27" i="17" a="1"/>
  <c r="B27" i="17" s="1"/>
  <c r="B25" i="17" a="1"/>
  <c r="B25" i="17" s="1"/>
  <c r="B24" i="17" a="1"/>
  <c r="B24" i="17" s="1"/>
  <c r="B23" i="17" a="1"/>
  <c r="B23" i="17" s="1"/>
  <c r="P290" i="17" a="1"/>
  <c r="P290" i="17" s="1"/>
  <c r="P291" i="17" a="1"/>
  <c r="P291" i="17" s="1"/>
  <c r="P292" i="17" a="1"/>
  <c r="P292" i="17" s="1"/>
  <c r="G139" i="17" a="1"/>
  <c r="G139" i="17" s="1"/>
  <c r="G135" i="17" a="1"/>
  <c r="G135" i="17" s="1"/>
  <c r="G131" i="17" a="1"/>
  <c r="G131" i="17" s="1"/>
  <c r="G127" i="17" a="1"/>
  <c r="G127" i="17" s="1"/>
  <c r="G123" i="17" a="1"/>
  <c r="G123" i="17" s="1"/>
  <c r="G119" i="17" a="1"/>
  <c r="G119" i="17" s="1"/>
  <c r="C172" i="17" l="1" a="1"/>
  <c r="C172" i="17" s="1"/>
  <c r="D167" i="17" l="1"/>
  <c r="C166" i="17"/>
  <c r="C167" i="17"/>
  <c r="G148" i="17" a="1"/>
  <c r="G148" i="17" s="1"/>
  <c r="H139" i="17" a="1"/>
  <c r="H139" i="17" s="1"/>
  <c r="B13" i="17" a="1"/>
  <c r="B13" i="17" s="1"/>
  <c r="H165" i="17" l="1" a="1"/>
  <c r="H165" i="17" s="1"/>
  <c r="G165" i="17" a="1"/>
  <c r="G165" i="17" s="1"/>
  <c r="B18" i="17" a="1"/>
  <c r="B18" i="17" s="1"/>
  <c r="B20" i="17" a="1"/>
  <c r="B20" i="17" s="1"/>
  <c r="B19" i="17" a="1"/>
  <c r="B19" i="17" s="1"/>
  <c r="E227" i="17" a="1"/>
  <c r="E227" i="17" s="1"/>
  <c r="C200" i="17" a="1"/>
  <c r="C200" i="17" s="1"/>
  <c r="I109" i="17" a="1"/>
  <c r="I109" i="17" s="1"/>
  <c r="F109" i="17" a="1"/>
  <c r="F109" i="17" s="1"/>
  <c r="D255" i="17"/>
  <c r="D254" i="17"/>
  <c r="D253" i="17"/>
  <c r="C265" i="17"/>
  <c r="C264" i="17"/>
  <c r="C263" i="17"/>
  <c r="I250" i="17" a="1"/>
  <c r="I250" i="17" s="1"/>
  <c r="I249" i="17" a="1"/>
  <c r="I249" i="17" s="1"/>
  <c r="I248" i="17" a="1"/>
  <c r="I248" i="17" s="1"/>
  <c r="I247" i="17" a="1"/>
  <c r="I247" i="17" s="1"/>
  <c r="I246" i="17" a="1"/>
  <c r="I246" i="17" s="1"/>
  <c r="I245" i="17" a="1"/>
  <c r="I245" i="17" s="1"/>
  <c r="C244" i="17"/>
  <c r="I244" i="17" s="1" a="1"/>
  <c r="I244" i="17" s="1"/>
  <c r="C239" i="17"/>
  <c r="I239" i="17" s="1" a="1"/>
  <c r="I239" i="17" s="1"/>
  <c r="C243" i="17"/>
  <c r="I243" i="17" s="1" a="1"/>
  <c r="I243" i="17" s="1"/>
  <c r="C242" i="17"/>
  <c r="I242" i="17" s="1" a="1"/>
  <c r="I242" i="17" s="1"/>
  <c r="C241" i="17"/>
  <c r="I241" i="17" s="1" a="1"/>
  <c r="I241" i="17" s="1"/>
  <c r="C240" i="17"/>
  <c r="I240" i="17" s="1" a="1"/>
  <c r="I240" i="17" s="1"/>
  <c r="C238" i="17"/>
  <c r="I238" i="17" s="1" a="1"/>
  <c r="I238" i="17" s="1"/>
  <c r="E296" i="17"/>
  <c r="L109" i="17" l="1" a="1"/>
  <c r="L109" i="17" s="1"/>
  <c r="C254" i="17"/>
  <c r="G263" i="17" a="1"/>
  <c r="G263" i="17" s="1"/>
  <c r="C255" i="17"/>
  <c r="C253" i="17"/>
  <c r="I289" i="17"/>
  <c r="H289" i="17"/>
  <c r="P289" i="17" s="1" a="1"/>
  <c r="P289" i="17" s="1"/>
  <c r="I305" i="17"/>
  <c r="H305" i="17"/>
  <c r="G305" i="17"/>
  <c r="J305" i="17"/>
  <c r="K305" i="17" s="1"/>
  <c r="L305" i="17" a="1"/>
  <c r="L305" i="17" s="1"/>
  <c r="E295" i="17"/>
  <c r="G295" i="17" s="1"/>
  <c r="E294" i="17"/>
  <c r="H294" i="17" s="1"/>
  <c r="G292" i="17"/>
  <c r="J292" i="17"/>
  <c r="K292" i="17" s="1"/>
  <c r="L292" i="17" a="1"/>
  <c r="L292" i="17" s="1"/>
  <c r="N292" i="17" s="1"/>
  <c r="G291" i="17"/>
  <c r="J291" i="17"/>
  <c r="K291" i="17" s="1"/>
  <c r="L291" i="17" a="1"/>
  <c r="L291" i="17" s="1"/>
  <c r="N291" i="17" s="1"/>
  <c r="G290" i="17"/>
  <c r="J290" i="17"/>
  <c r="K290" i="17" s="1"/>
  <c r="L290" i="17" a="1"/>
  <c r="L290" i="17" s="1"/>
  <c r="N290" i="17" s="1"/>
  <c r="I253" i="17" l="1" a="1"/>
  <c r="I253" i="17" s="1"/>
  <c r="P305" i="17" a="1"/>
  <c r="P305" i="17" s="1"/>
  <c r="L294" i="17" a="1"/>
  <c r="L294" i="17" s="1"/>
  <c r="N294" i="17" s="1"/>
  <c r="L295" i="17" a="1"/>
  <c r="L295" i="17" s="1"/>
  <c r="N305" i="17"/>
  <c r="O305" i="17"/>
  <c r="I294" i="17"/>
  <c r="P294" i="17" s="1" a="1"/>
  <c r="P294" i="17" s="1"/>
  <c r="J294" i="17"/>
  <c r="K294" i="17" s="1"/>
  <c r="G294" i="17"/>
  <c r="J295" i="17"/>
  <c r="K295" i="17" s="1"/>
  <c r="I295" i="17"/>
  <c r="O292" i="17"/>
  <c r="O291" i="17"/>
  <c r="O290" i="17"/>
  <c r="O294" i="17" l="1"/>
  <c r="H295" i="17"/>
  <c r="P295" i="17" s="1" a="1"/>
  <c r="P295" i="17" s="1"/>
  <c r="O295" i="17"/>
  <c r="N295" i="17" l="1"/>
  <c r="I302" i="17" l="1"/>
  <c r="H302" i="17"/>
  <c r="P302" i="17" s="1" a="1"/>
  <c r="P302" i="17" s="1"/>
  <c r="G302" i="17"/>
  <c r="J302" i="17"/>
  <c r="K302" i="17" s="1"/>
  <c r="L302" i="17" a="1"/>
  <c r="I293" i="17"/>
  <c r="H293" i="17"/>
  <c r="J307" i="17"/>
  <c r="K307" i="17" s="1"/>
  <c r="I307" i="17"/>
  <c r="H307" i="17"/>
  <c r="P307" i="17" s="1" a="1"/>
  <c r="P307" i="17" s="1"/>
  <c r="J297" i="17"/>
  <c r="K297" i="17" s="1"/>
  <c r="J298" i="17"/>
  <c r="K298" i="17" s="1"/>
  <c r="J299" i="17"/>
  <c r="K299" i="17" s="1"/>
  <c r="J308" i="17"/>
  <c r="K308" i="17" s="1"/>
  <c r="J300" i="17"/>
  <c r="K300" i="17" s="1"/>
  <c r="J306" i="17"/>
  <c r="K306" i="17" s="1"/>
  <c r="J301" i="17"/>
  <c r="K301" i="17" s="1"/>
  <c r="J304" i="17"/>
  <c r="K304" i="17" s="1"/>
  <c r="J293" i="17"/>
  <c r="K293" i="17" s="1"/>
  <c r="J289" i="17"/>
  <c r="K289" i="17" s="1"/>
  <c r="L297" i="17" a="1"/>
  <c r="L304" i="17" a="1"/>
  <c r="I304" i="17"/>
  <c r="H304" i="17"/>
  <c r="I301" i="17"/>
  <c r="H301" i="17"/>
  <c r="H306" i="17"/>
  <c r="L306" i="17" a="1"/>
  <c r="I306" i="17"/>
  <c r="L300" i="17" a="1"/>
  <c r="I300" i="17"/>
  <c r="H300" i="17"/>
  <c r="P300" i="17" s="1" a="1"/>
  <c r="P300" i="17" s="1"/>
  <c r="L308" i="17" a="1"/>
  <c r="H308" i="17"/>
  <c r="I308" i="17"/>
  <c r="G297" i="17"/>
  <c r="G298" i="17"/>
  <c r="G299" i="17"/>
  <c r="G308" i="17"/>
  <c r="G300" i="17"/>
  <c r="G306" i="17"/>
  <c r="G301" i="17"/>
  <c r="G304" i="17"/>
  <c r="G293" i="17"/>
  <c r="G307" i="17"/>
  <c r="G289" i="17"/>
  <c r="I296" i="17"/>
  <c r="H296" i="17"/>
  <c r="P296" i="17" s="1" a="1"/>
  <c r="P296" i="17" s="1"/>
  <c r="G296" i="17"/>
  <c r="I303" i="17"/>
  <c r="H303" i="17"/>
  <c r="E303" i="17"/>
  <c r="G303" i="17" s="1"/>
  <c r="I299" i="17"/>
  <c r="H299" i="17"/>
  <c r="P299" i="17" s="1" a="1"/>
  <c r="P299" i="17" s="1"/>
  <c r="L298" i="17" a="1"/>
  <c r="I298" i="17"/>
  <c r="H298" i="17"/>
  <c r="P298" i="17" s="1" a="1"/>
  <c r="P298" i="17" s="1"/>
  <c r="I297" i="17"/>
  <c r="P297" i="17" s="1" a="1"/>
  <c r="P297" i="17" s="1"/>
  <c r="L299" i="17" a="1"/>
  <c r="L301" i="17" a="1"/>
  <c r="L293" i="17" a="1"/>
  <c r="L307" i="17" a="1"/>
  <c r="L289" i="17" a="1"/>
  <c r="L289" i="17" s="1"/>
  <c r="B12" i="17" a="1"/>
  <c r="B12" i="17" s="1"/>
  <c r="E284" i="17" a="1"/>
  <c r="E284" i="17" s="1"/>
  <c r="E277" i="17" a="1"/>
  <c r="E277" i="17" s="1"/>
  <c r="C277" i="17" a="1"/>
  <c r="C277" i="17" s="1"/>
  <c r="H277" i="17" s="1" a="1"/>
  <c r="H277" i="17" s="1"/>
  <c r="C284" i="17" a="1"/>
  <c r="C284" i="17" s="1"/>
  <c r="H284" i="17" s="1" a="1"/>
  <c r="H284" i="17" s="1"/>
  <c r="P293" i="17" l="1" a="1"/>
  <c r="P293" i="17" s="1"/>
  <c r="P306" i="17" a="1"/>
  <c r="P306" i="17" s="1"/>
  <c r="P304" i="17" a="1"/>
  <c r="P304" i="17" s="1"/>
  <c r="P303" i="17" a="1"/>
  <c r="P303" i="17" s="1"/>
  <c r="P301" i="17" a="1"/>
  <c r="P301" i="17" s="1"/>
  <c r="P308" i="17" a="1"/>
  <c r="P308" i="17" s="1"/>
  <c r="L301" i="17"/>
  <c r="N301" i="17" s="1"/>
  <c r="O301" i="17"/>
  <c r="L300" i="17"/>
  <c r="N300" i="17" s="1"/>
  <c r="O300" i="17"/>
  <c r="L299" i="17"/>
  <c r="N299" i="17" s="1"/>
  <c r="O299" i="17"/>
  <c r="L307" i="17"/>
  <c r="N307" i="17" s="1"/>
  <c r="O307" i="17"/>
  <c r="L293" i="17"/>
  <c r="N293" i="17" s="1"/>
  <c r="O293" i="17"/>
  <c r="L302" i="17"/>
  <c r="N302" i="17" s="1"/>
  <c r="O302" i="17"/>
  <c r="L304" i="17"/>
  <c r="N304" i="17" s="1"/>
  <c r="O304" i="17"/>
  <c r="L306" i="17"/>
  <c r="N306" i="17" s="1"/>
  <c r="O306" i="17"/>
  <c r="L298" i="17"/>
  <c r="N298" i="17" s="1"/>
  <c r="O298" i="17"/>
  <c r="L308" i="17"/>
  <c r="N308" i="17" s="1"/>
  <c r="O308" i="17"/>
  <c r="L297" i="17"/>
  <c r="N297" i="17" s="1"/>
  <c r="O297" i="17"/>
  <c r="J303" i="17"/>
  <c r="K303" i="17" s="1"/>
  <c r="J296" i="17"/>
  <c r="K296" i="17" s="1"/>
  <c r="L296" i="17" a="1"/>
  <c r="N289" i="17"/>
  <c r="L303" i="17" a="1"/>
  <c r="H135" i="17" a="1"/>
  <c r="H135" i="17" s="1"/>
  <c r="H131" i="17" a="1"/>
  <c r="H131" i="17" s="1"/>
  <c r="H127" i="17" a="1"/>
  <c r="H127" i="17" s="1"/>
  <c r="H123" i="17" a="1"/>
  <c r="H123" i="17" s="1"/>
  <c r="H119" i="17" a="1"/>
  <c r="H119" i="17" s="1"/>
  <c r="L303" i="17" l="1"/>
  <c r="N303" i="17" s="1"/>
  <c r="O303" i="17"/>
  <c r="L296" i="17"/>
  <c r="N296" i="17" s="1"/>
  <c r="O296" i="17"/>
  <c r="E187" i="17" a="1"/>
  <c r="E187" i="17" s="1"/>
  <c r="D207" i="17" a="1"/>
  <c r="D207" i="17" s="1"/>
  <c r="C187" i="17" a="1"/>
  <c r="C187" i="17" s="1"/>
  <c r="F182" i="17"/>
  <c r="C152" i="17" a="1"/>
  <c r="C152" i="17" s="1"/>
  <c r="C156" i="17" s="1" a="1"/>
  <c r="C156" i="17" s="1"/>
  <c r="G90" i="17"/>
  <c r="E90" i="17"/>
  <c r="E86" i="17"/>
  <c r="G86" i="17" s="1"/>
  <c r="F73" i="17"/>
  <c r="F70" i="17"/>
  <c r="F102" i="17"/>
  <c r="F100" i="17"/>
  <c r="F101" i="17"/>
  <c r="F99" i="17"/>
  <c r="F98" i="17"/>
  <c r="F97" i="17"/>
  <c r="F94" i="17"/>
  <c r="F96" i="17"/>
  <c r="F93" i="17"/>
  <c r="F95" i="17"/>
  <c r="G77" i="17"/>
  <c r="F77" i="17"/>
  <c r="C66" i="17"/>
  <c r="D67" i="17"/>
  <c r="C67" i="17"/>
  <c r="D66" i="17"/>
  <c r="F66" i="17"/>
  <c r="F63" i="17"/>
  <c r="D53" i="17"/>
  <c r="C53" i="17"/>
  <c r="G52" i="17"/>
  <c r="G51" i="17"/>
  <c r="C59" i="17"/>
  <c r="I59" i="17" s="1"/>
  <c r="C58" i="17"/>
  <c r="G58" i="17" s="1"/>
  <c r="C57" i="17"/>
  <c r="I57" i="17" s="1"/>
  <c r="B14" i="17" a="1"/>
  <c r="B14" i="17" s="1"/>
  <c r="B17" i="17" a="1"/>
  <c r="B17" i="17" s="1"/>
  <c r="B16" i="17" a="1"/>
  <c r="B16" i="17" s="1"/>
  <c r="B15" i="17" a="1"/>
  <c r="B15" i="17" s="1"/>
  <c r="F81" i="17"/>
  <c r="F82" i="17" s="1"/>
  <c r="F197" i="17"/>
  <c r="F196" i="17"/>
  <c r="F195" i="17"/>
  <c r="C217" i="17" a="1"/>
  <c r="C217" i="17" s="1"/>
  <c r="E200" i="17" a="1"/>
  <c r="E200" i="17" s="1"/>
  <c r="F184" i="17"/>
  <c r="F183" i="17"/>
  <c r="G53" i="17" l="1"/>
  <c r="I58" i="17"/>
  <c r="E58" i="17"/>
  <c r="F59" i="17"/>
  <c r="H59" i="17"/>
  <c r="E57" i="17"/>
  <c r="E59" i="17"/>
  <c r="G59" i="17"/>
  <c r="F58" i="17"/>
  <c r="H58" i="17"/>
  <c r="F57" i="17"/>
  <c r="H57" i="17"/>
  <c r="G195" i="17"/>
  <c r="G57" i="17"/>
  <c r="G18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296" authorId="0" shapeId="0" xr:uid="{31ABEB24-8B3D-41E1-A1AA-A5B8058A7E83}">
      <text>
        <r>
          <rPr>
            <sz val="9"/>
            <color indexed="81"/>
            <rFont val="Tahoma"/>
            <family val="2"/>
          </rPr>
          <t>Error due to use of stored value of 4*SQRT(3) rather than the direct value itself, resulting in calculation of radicand being a very small -1E-16 value.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<sst xmlns="http://schemas.openxmlformats.org/spreadsheetml/2006/main" count="339" uniqueCount="206">
  <si>
    <t>☆</t>
  </si>
  <si>
    <t>MIT License</t>
  </si>
  <si>
    <t>https://www.vertex42.com/lambda/mit.html</t>
  </si>
  <si>
    <t>About the MIT License</t>
  </si>
  <si>
    <t>https://www.vertex42.com/lambda/templates.html</t>
  </si>
  <si>
    <t>Copyright (c) Vertex42 LLC, https://www.vertex42.com/</t>
  </si>
  <si>
    <t>Permission is hereby granted, free of charge, to any person obtaining a copy</t>
  </si>
  <si>
    <t>of this software and associated documentation files (the "Software"), to deal</t>
  </si>
  <si>
    <t>in the Software without restriction, including without limitation the rights</t>
  </si>
  <si>
    <t>to use, copy, modify, merge, publish, distribute, sublicense, and/or sell</t>
  </si>
  <si>
    <t>copies of the Software, and to permit persons to whom the Software is</t>
  </si>
  <si>
    <t>furnished to do so, subject to the following conditions:</t>
  </si>
  <si>
    <t>The above copyright notice and this permission notice shall be included in all</t>
  </si>
  <si>
    <t>copies or substantial portions of the Software.</t>
  </si>
  <si>
    <t>THE SOFTWARE IS PROVIDED "AS IS", WITHOUT WARRANTY OF ANY KIND, EXPRESS OR</t>
  </si>
  <si>
    <t>IMPLIED, INCLUDING BUT NOT LIMITED TO THE WARRANTIES OF MERCHANTABILITY,</t>
  </si>
  <si>
    <t>FITNESS FOR A PARTICULAR PURPOSE AND NONINFRINGEMENT. IN NO EVENT SHALL THE</t>
  </si>
  <si>
    <t>AUTHORS OR COPYRIGHT HOLDERS BE LIABLE FOR ANY CLAIM, DAMAGES OR OTHER</t>
  </si>
  <si>
    <t>LIABILITY, WHETHER IN AN ACTION OF CONTRACT, TORT OR OTHERWISE, ARISING FROM,</t>
  </si>
  <si>
    <t>OUT OF OR IN CONNECTION WITH THE SOFTWARE OR THE USE OR OTHER DEALINGS IN THE</t>
  </si>
  <si>
    <t>SOFTWARE.</t>
  </si>
  <si>
    <t>LAMBDA Library License</t>
  </si>
  <si>
    <t>Learn more about this license</t>
  </si>
  <si>
    <t>To share this spreadsheet, please share only the following URL:</t>
  </si>
  <si>
    <t xml:space="preserve">The "MIT License" below applies to the Named Functions found in this spreadsheet, but this </t>
  </si>
  <si>
    <t>spreadsheet and the examples found in this spreadsheet are governed by standard copyright.</t>
  </si>
  <si>
    <t xml:space="preserve">© 2024 Vertex42 LLC </t>
  </si>
  <si>
    <t>About This Worksheet and ©</t>
  </si>
  <si>
    <t>LAMBDA Functions Used in this File</t>
  </si>
  <si>
    <t>Built-In Functions</t>
  </si>
  <si>
    <t>IMABS</t>
  </si>
  <si>
    <t>Built-In Imaginary Number Functions</t>
  </si>
  <si>
    <t>Complex</t>
  </si>
  <si>
    <t>IMREAL</t>
  </si>
  <si>
    <t>IMAGINARY</t>
  </si>
  <si>
    <t>IMARGUMENT</t>
  </si>
  <si>
    <t>IMCONJUGATE</t>
  </si>
  <si>
    <t>IMSUM</t>
  </si>
  <si>
    <t>IMPRODUCT</t>
  </si>
  <si>
    <t>ARTICLE</t>
  </si>
  <si>
    <t>Real</t>
  </si>
  <si>
    <t>Imaginary</t>
  </si>
  <si>
    <t>COMPLEX</t>
  </si>
  <si>
    <t>microsoft.com: IMARGUMENT function</t>
  </si>
  <si>
    <t>microsoft.com: IMDIV function</t>
  </si>
  <si>
    <t>microsoft.com: IMABS function</t>
  </si>
  <si>
    <t xml:space="preserve">θ (deg) = </t>
  </si>
  <si>
    <t xml:space="preserve">θ (radians) = </t>
  </si>
  <si>
    <t>-2-i</t>
  </si>
  <si>
    <t>1+i</t>
  </si>
  <si>
    <t>i</t>
  </si>
  <si>
    <t>4-2i</t>
  </si>
  <si>
    <t>Step 1</t>
  </si>
  <si>
    <t>Step 2</t>
  </si>
  <si>
    <t>TRANSPOSE(array)</t>
  </si>
  <si>
    <t>IM_MMULT</t>
  </si>
  <si>
    <t>matrix a</t>
  </si>
  <si>
    <t>matrix b</t>
  </si>
  <si>
    <t>IM_DOT</t>
  </si>
  <si>
    <r>
      <t>b</t>
    </r>
    <r>
      <rPr>
        <vertAlign val="superscript"/>
        <sz val="10"/>
        <color theme="0"/>
        <rFont val="Arial"/>
        <family val="2"/>
        <scheme val="minor"/>
      </rPr>
      <t>H</t>
    </r>
    <r>
      <rPr>
        <sz val="10"/>
        <color theme="0"/>
        <rFont val="Arial"/>
        <family val="2"/>
        <scheme val="minor"/>
      </rPr>
      <t>a</t>
    </r>
  </si>
  <si>
    <t>IM_SUMPRODUCT</t>
  </si>
  <si>
    <r>
      <t>b</t>
    </r>
    <r>
      <rPr>
        <vertAlign val="superscript"/>
        <sz val="10"/>
        <color theme="0"/>
        <rFont val="Arial"/>
        <family val="2"/>
        <scheme val="minor"/>
      </rPr>
      <t>T</t>
    </r>
    <r>
      <rPr>
        <sz val="10"/>
        <color theme="0"/>
        <rFont val="Arial"/>
        <family val="2"/>
        <scheme val="minor"/>
      </rPr>
      <t>a</t>
    </r>
  </si>
  <si>
    <r>
      <rPr>
        <b/>
        <sz val="11"/>
        <color theme="1"/>
        <rFont val="Arial"/>
        <family val="2"/>
        <scheme val="minor"/>
      </rPr>
      <t>IM_SUMPRODUCT</t>
    </r>
    <r>
      <rPr>
        <sz val="11"/>
        <color theme="1"/>
        <rFont val="Arial"/>
        <family val="2"/>
        <scheme val="minor"/>
      </rPr>
      <t>(a_vec,b_vec) :: Returns the sum of the element-wise multiplication of a and b</t>
    </r>
  </si>
  <si>
    <r>
      <rPr>
        <b/>
        <sz val="11"/>
        <color theme="1"/>
        <rFont val="Arial"/>
        <family val="2"/>
        <scheme val="minor"/>
      </rPr>
      <t>IM_MMULT</t>
    </r>
    <r>
      <rPr>
        <sz val="11"/>
        <color theme="1"/>
        <rFont val="Arial"/>
        <family val="2"/>
        <scheme val="minor"/>
      </rPr>
      <t>(a_mat,b_mat) :: Returns the matrix multiplication of a and b</t>
    </r>
  </si>
  <si>
    <r>
      <rPr>
        <b/>
        <sz val="11"/>
        <color theme="1"/>
        <rFont val="Arial"/>
        <family val="2"/>
        <scheme val="minor"/>
      </rPr>
      <t>IMDIV</t>
    </r>
    <r>
      <rPr>
        <sz val="11"/>
        <color theme="1"/>
        <rFont val="Arial"/>
        <family val="2"/>
        <scheme val="minor"/>
      </rPr>
      <t>(a,b) :: The quotient of two complex numbers a/b</t>
    </r>
  </si>
  <si>
    <r>
      <rPr>
        <b/>
        <sz val="11"/>
        <color theme="1"/>
        <rFont val="Arial"/>
        <family val="2"/>
        <scheme val="minor"/>
      </rPr>
      <t>IMSUB</t>
    </r>
    <r>
      <rPr>
        <sz val="11"/>
        <color theme="1"/>
        <rFont val="Arial"/>
        <family val="2"/>
        <scheme val="minor"/>
      </rPr>
      <t>(a,b)</t>
    </r>
    <r>
      <rPr>
        <b/>
        <sz val="11"/>
        <color theme="1"/>
        <rFont val="Arial"/>
        <family val="2"/>
        <scheme val="minor"/>
      </rPr>
      <t xml:space="preserve"> </t>
    </r>
    <r>
      <rPr>
        <sz val="11"/>
        <color theme="1"/>
        <rFont val="Arial"/>
        <family val="2"/>
        <scheme val="minor"/>
      </rPr>
      <t>:: Subtracts two complex numbers (a-b)</t>
    </r>
  </si>
  <si>
    <r>
      <rPr>
        <b/>
        <sz val="11"/>
        <color theme="1"/>
        <rFont val="Arial"/>
        <family val="2"/>
        <scheme val="minor"/>
      </rPr>
      <t>IMPRODUCT</t>
    </r>
    <r>
      <rPr>
        <sz val="11"/>
        <color theme="1"/>
        <rFont val="Arial"/>
        <family val="2"/>
        <scheme val="minor"/>
      </rPr>
      <t>(a,b) :: The product of complex numbers a*b*c*…</t>
    </r>
  </si>
  <si>
    <t>https://www.vertex42.com/lambda/complex.html</t>
  </si>
  <si>
    <t>This worksheet accompanies the documentation for the various Complex Number or Imaginary Number functions in the LAMBDA Library. You may use the ideas and techniques and formulas explained here, but you may not reproduce this worksheet or copy substantial portions from it, just as you would not do so with a book. Thank you. - Jon Wittwer</t>
  </si>
  <si>
    <t>matrix</t>
  </si>
  <si>
    <t>2+2i</t>
  </si>
  <si>
    <t>IMSUM:</t>
  </si>
  <si>
    <t>IMPRODUCT:</t>
  </si>
  <si>
    <t>a</t>
  </si>
  <si>
    <t>b</t>
  </si>
  <si>
    <t>10+10i</t>
  </si>
  <si>
    <t>IMDIV (a/b)</t>
  </si>
  <si>
    <t>IMSUB (a-b)</t>
  </si>
  <si>
    <t>IMCOS</t>
  </si>
  <si>
    <t>IMSIN</t>
  </si>
  <si>
    <t>IMCOSH</t>
  </si>
  <si>
    <t>IMSINH</t>
  </si>
  <si>
    <t>IMTAN</t>
  </si>
  <si>
    <t>IMCOT</t>
  </si>
  <si>
    <t>IMSEC</t>
  </si>
  <si>
    <t>IMCSC</t>
  </si>
  <si>
    <t>IMSECH</t>
  </si>
  <si>
    <t>IMCSCH</t>
  </si>
  <si>
    <t>IMSQRT</t>
  </si>
  <si>
    <t>Power</t>
  </si>
  <si>
    <t>IMPOWER</t>
  </si>
  <si>
    <t>8i</t>
  </si>
  <si>
    <r>
      <rPr>
        <b/>
        <sz val="11"/>
        <color theme="1"/>
        <rFont val="Arial"/>
        <family val="2"/>
        <scheme val="minor"/>
      </rPr>
      <t>IMSQRT</t>
    </r>
    <r>
      <rPr>
        <sz val="11"/>
        <color theme="1"/>
        <rFont val="Arial"/>
        <family val="2"/>
        <scheme val="minor"/>
      </rPr>
      <t>(z)</t>
    </r>
    <r>
      <rPr>
        <b/>
        <sz val="11"/>
        <color theme="1"/>
        <rFont val="Arial"/>
        <family val="2"/>
        <scheme val="minor"/>
      </rPr>
      <t xml:space="preserve"> </t>
    </r>
    <r>
      <rPr>
        <sz val="11"/>
        <color theme="1"/>
        <rFont val="Arial"/>
        <family val="2"/>
        <scheme val="minor"/>
      </rPr>
      <t>:: Returns the square root of complex number z</t>
    </r>
  </si>
  <si>
    <r>
      <rPr>
        <b/>
        <sz val="11"/>
        <color theme="1"/>
        <rFont val="Arial"/>
        <family val="2"/>
        <scheme val="minor"/>
      </rPr>
      <t>IMPOWER</t>
    </r>
    <r>
      <rPr>
        <sz val="11"/>
        <color theme="1"/>
        <rFont val="Arial"/>
        <family val="2"/>
        <scheme val="minor"/>
      </rPr>
      <t>(z,n)</t>
    </r>
    <r>
      <rPr>
        <b/>
        <sz val="11"/>
        <color theme="1"/>
        <rFont val="Arial"/>
        <family val="2"/>
        <scheme val="minor"/>
      </rPr>
      <t xml:space="preserve"> </t>
    </r>
    <r>
      <rPr>
        <sz val="11"/>
        <color theme="1"/>
        <rFont val="Arial"/>
        <family val="2"/>
        <scheme val="minor"/>
      </rPr>
      <t>:: Returns z^n for a complex number z and power n</t>
    </r>
  </si>
  <si>
    <r>
      <rPr>
        <b/>
        <sz val="11"/>
        <color theme="1"/>
        <rFont val="Arial"/>
        <family val="2"/>
        <scheme val="minor"/>
      </rPr>
      <t>IMSIN</t>
    </r>
    <r>
      <rPr>
        <sz val="11"/>
        <color theme="1"/>
        <rFont val="Arial"/>
        <family val="2"/>
        <scheme val="minor"/>
      </rPr>
      <t xml:space="preserve">, </t>
    </r>
    <r>
      <rPr>
        <b/>
        <sz val="11"/>
        <color theme="1"/>
        <rFont val="Arial"/>
        <family val="2"/>
        <scheme val="minor"/>
      </rPr>
      <t>IMTAN</t>
    </r>
    <r>
      <rPr>
        <sz val="11"/>
        <color theme="1"/>
        <rFont val="Arial"/>
        <family val="2"/>
        <scheme val="minor"/>
      </rPr>
      <t xml:space="preserve">, </t>
    </r>
    <r>
      <rPr>
        <b/>
        <sz val="11"/>
        <color theme="1"/>
        <rFont val="Arial"/>
        <family val="2"/>
        <scheme val="minor"/>
      </rPr>
      <t>IMCOS</t>
    </r>
    <r>
      <rPr>
        <sz val="11"/>
        <color theme="1"/>
        <rFont val="Arial"/>
        <family val="2"/>
        <scheme val="minor"/>
      </rPr>
      <t>, etc :: Trigonometry functions for complex numbers</t>
    </r>
  </si>
  <si>
    <t>microsoft.com: IMCOS function</t>
  </si>
  <si>
    <t>References and Resources</t>
  </si>
  <si>
    <t>doc</t>
  </si>
  <si>
    <r>
      <rPr>
        <b/>
        <sz val="11"/>
        <color theme="1"/>
        <rFont val="Arial"/>
        <family val="2"/>
        <scheme val="minor"/>
      </rPr>
      <t>COMPLEX</t>
    </r>
    <r>
      <rPr>
        <sz val="11"/>
        <color theme="1"/>
        <rFont val="Arial"/>
        <family val="2"/>
        <scheme val="minor"/>
      </rPr>
      <t>(real,imag) :: Converts real and imaginary coefficients into a complex number</t>
    </r>
  </si>
  <si>
    <r>
      <rPr>
        <b/>
        <sz val="11"/>
        <color theme="1"/>
        <rFont val="Arial"/>
        <family val="2"/>
        <scheme val="minor"/>
      </rPr>
      <t>IMEXP</t>
    </r>
    <r>
      <rPr>
        <sz val="11"/>
        <color theme="1"/>
        <rFont val="Arial"/>
        <family val="2"/>
        <scheme val="minor"/>
      </rPr>
      <t>(z)</t>
    </r>
    <r>
      <rPr>
        <b/>
        <sz val="11"/>
        <color theme="1"/>
        <rFont val="Arial"/>
        <family val="2"/>
        <scheme val="minor"/>
      </rPr>
      <t xml:space="preserve"> </t>
    </r>
    <r>
      <rPr>
        <sz val="11"/>
        <color theme="1"/>
        <rFont val="Arial"/>
        <family val="2"/>
        <scheme val="minor"/>
      </rPr>
      <t>:: Returns the exponential of a complex number</t>
    </r>
  </si>
  <si>
    <r>
      <rPr>
        <b/>
        <sz val="11"/>
        <color theme="1"/>
        <rFont val="Arial"/>
        <family val="2"/>
        <scheme val="minor"/>
      </rPr>
      <t>IMLN</t>
    </r>
    <r>
      <rPr>
        <sz val="11"/>
        <color theme="1"/>
        <rFont val="Arial"/>
        <family val="2"/>
        <scheme val="minor"/>
      </rPr>
      <t>(z)</t>
    </r>
    <r>
      <rPr>
        <b/>
        <sz val="11"/>
        <color theme="1"/>
        <rFont val="Arial"/>
        <family val="2"/>
        <scheme val="minor"/>
      </rPr>
      <t xml:space="preserve"> </t>
    </r>
    <r>
      <rPr>
        <sz val="11"/>
        <color theme="1"/>
        <rFont val="Arial"/>
        <family val="2"/>
        <scheme val="minor"/>
      </rPr>
      <t>:: Returns the natural logarithm of a complex number</t>
    </r>
  </si>
  <si>
    <t>IMEXP</t>
  </si>
  <si>
    <t>IMLN</t>
  </si>
  <si>
    <t>100i</t>
  </si>
  <si>
    <t>IMLOG2</t>
  </si>
  <si>
    <t>IMLOG10</t>
  </si>
  <si>
    <r>
      <rPr>
        <b/>
        <sz val="11"/>
        <color theme="1"/>
        <rFont val="Arial"/>
        <family val="2"/>
        <scheme val="minor"/>
      </rPr>
      <t>IMLOG10</t>
    </r>
    <r>
      <rPr>
        <sz val="11"/>
        <color theme="1"/>
        <rFont val="Arial"/>
        <family val="2"/>
        <scheme val="minor"/>
      </rPr>
      <t xml:space="preserve">(z), </t>
    </r>
    <r>
      <rPr>
        <b/>
        <sz val="11"/>
        <color theme="1"/>
        <rFont val="Arial"/>
        <family val="2"/>
        <scheme val="minor"/>
      </rPr>
      <t>IMLOG2</t>
    </r>
    <r>
      <rPr>
        <sz val="11"/>
        <color theme="1"/>
        <rFont val="Arial"/>
        <family val="2"/>
        <scheme val="minor"/>
      </rPr>
      <t>(z)</t>
    </r>
    <r>
      <rPr>
        <b/>
        <sz val="11"/>
        <color theme="1"/>
        <rFont val="Arial"/>
        <family val="2"/>
        <scheme val="minor"/>
      </rPr>
      <t xml:space="preserve"> </t>
    </r>
    <r>
      <rPr>
        <sz val="11"/>
        <color theme="1"/>
        <rFont val="Arial"/>
        <family val="2"/>
        <scheme val="minor"/>
      </rPr>
      <t>:: Returns the logarithm of a complex number in base 10 or 2</t>
    </r>
  </si>
  <si>
    <t>IM_CTRANSPOSE</t>
  </si>
  <si>
    <r>
      <t>IM_DOT(</t>
    </r>
    <r>
      <rPr>
        <sz val="18"/>
        <color theme="3"/>
        <rFont val="Arial"/>
        <family val="2"/>
        <scheme val="minor"/>
      </rPr>
      <t>a,b</t>
    </r>
    <r>
      <rPr>
        <b/>
        <sz val="18"/>
        <color theme="3"/>
        <rFont val="Arial"/>
        <family val="2"/>
        <scheme val="minor"/>
      </rPr>
      <t>)</t>
    </r>
  </si>
  <si>
    <r>
      <t>IM_CTRANSPOSE(</t>
    </r>
    <r>
      <rPr>
        <sz val="18"/>
        <color theme="3"/>
        <rFont val="Arial"/>
        <family val="2"/>
        <scheme val="minor"/>
      </rPr>
      <t>matrix</t>
    </r>
    <r>
      <rPr>
        <b/>
        <sz val="18"/>
        <color theme="3"/>
        <rFont val="Arial"/>
        <family val="2"/>
        <scheme val="minor"/>
      </rPr>
      <t>)</t>
    </r>
  </si>
  <si>
    <t>MAP(array,LAMBDA(cell,IMCONJUGATE(cell)))</t>
  </si>
  <si>
    <t>complex matrix</t>
  </si>
  <si>
    <t>Different than IM_DOT. Used in matrix multiplication.</t>
  </si>
  <si>
    <r>
      <rPr>
        <b/>
        <sz val="11"/>
        <color theme="1"/>
        <rFont val="Arial"/>
        <family val="2"/>
        <scheme val="minor"/>
      </rPr>
      <t>IM_CTRANSPOSE</t>
    </r>
    <r>
      <rPr>
        <sz val="11"/>
        <color theme="1"/>
        <rFont val="Arial"/>
        <family val="2"/>
        <scheme val="minor"/>
      </rPr>
      <t>(matrix) :: Returns the conjugate transpose of a complex matrix</t>
    </r>
  </si>
  <si>
    <r>
      <rPr>
        <b/>
        <sz val="11"/>
        <color theme="1"/>
        <rFont val="Arial"/>
        <family val="2"/>
        <scheme val="minor"/>
      </rPr>
      <t>IM_DOT</t>
    </r>
    <r>
      <rPr>
        <sz val="11"/>
        <color theme="1"/>
        <rFont val="Arial"/>
        <family val="2"/>
        <scheme val="minor"/>
      </rPr>
      <t xml:space="preserve">(a_vec,b_vec) :: Returns the Complex Dot Product of two vectors </t>
    </r>
  </si>
  <si>
    <t>https://www.vertex42.com/lambda/quadratic.html</t>
  </si>
  <si>
    <t>c</t>
  </si>
  <si>
    <t>p(x)</t>
  </si>
  <si>
    <t>QUADRATIC</t>
  </si>
  <si>
    <t>ISCOMPLEX</t>
  </si>
  <si>
    <t>real matrix</t>
  </si>
  <si>
    <t>2+4i</t>
  </si>
  <si>
    <t>one value is non-complex text</t>
  </si>
  <si>
    <t>(There isn't at least one text value)</t>
  </si>
  <si>
    <t>(One complex &amp; all can be evaluated at inums)</t>
  </si>
  <si>
    <t>(The "a" cannot be evaluated as an inum)</t>
  </si>
  <si>
    <t>real matrix, one value is blank</t>
  </si>
  <si>
    <t>complex matrix, one value is blank</t>
  </si>
  <si>
    <t>(Blanks treated as zero)</t>
  </si>
  <si>
    <r>
      <t>IM_ISCOMPLEX(</t>
    </r>
    <r>
      <rPr>
        <sz val="18"/>
        <color theme="3"/>
        <rFont val="Arial"/>
        <family val="2"/>
        <scheme val="minor"/>
      </rPr>
      <t>matrix</t>
    </r>
    <r>
      <rPr>
        <b/>
        <sz val="18"/>
        <color theme="3"/>
        <rFont val="Arial"/>
        <family val="2"/>
        <scheme val="minor"/>
      </rPr>
      <t>)</t>
    </r>
  </si>
  <si>
    <r>
      <t>ax</t>
    </r>
    <r>
      <rPr>
        <vertAlign val="superscript"/>
        <sz val="11"/>
        <color theme="1"/>
        <rFont val="Arial"/>
        <family val="2"/>
        <scheme val="minor"/>
      </rPr>
      <t>2</t>
    </r>
    <r>
      <rPr>
        <sz val="11"/>
        <color theme="1"/>
        <rFont val="Arial"/>
        <family val="2"/>
        <scheme val="minor"/>
      </rPr>
      <t>+bx+c</t>
    </r>
  </si>
  <si>
    <t>IM_POLYVAL</t>
  </si>
  <si>
    <t>5-3.67544536472586E-16i</t>
  </si>
  <si>
    <t>inumber</t>
  </si>
  <si>
    <t>-3.67544536472586E-16+5i</t>
  </si>
  <si>
    <r>
      <rPr>
        <b/>
        <sz val="11"/>
        <color theme="1"/>
        <rFont val="Arial"/>
        <family val="2"/>
        <scheme val="minor"/>
      </rPr>
      <t>IMSUM</t>
    </r>
    <r>
      <rPr>
        <sz val="11"/>
        <color theme="1"/>
        <rFont val="Arial"/>
        <family val="2"/>
        <scheme val="minor"/>
      </rPr>
      <t>(a,b,c,…) :: Adds complex numbers a+b+c+…</t>
    </r>
  </si>
  <si>
    <r>
      <rPr>
        <b/>
        <sz val="11"/>
        <color theme="1"/>
        <rFont val="Arial"/>
        <family val="2"/>
        <scheme val="minor"/>
      </rPr>
      <t>IMARGUMENT</t>
    </r>
    <r>
      <rPr>
        <sz val="11"/>
        <color theme="1"/>
        <rFont val="Arial"/>
        <family val="2"/>
        <scheme val="minor"/>
      </rPr>
      <t>(z) :: Returns the angle theta in radians</t>
    </r>
  </si>
  <si>
    <r>
      <rPr>
        <b/>
        <sz val="11"/>
        <color theme="1"/>
        <rFont val="Arial"/>
        <family val="2"/>
        <scheme val="minor"/>
      </rPr>
      <t>IMCONJUGATE</t>
    </r>
    <r>
      <rPr>
        <sz val="11"/>
        <color theme="1"/>
        <rFont val="Arial"/>
        <family val="2"/>
        <scheme val="minor"/>
      </rPr>
      <t>(z) :: Returns the complex conjugate of an imaginary number</t>
    </r>
  </si>
  <si>
    <r>
      <rPr>
        <b/>
        <sz val="11"/>
        <color theme="1"/>
        <rFont val="Arial"/>
        <family val="2"/>
        <scheme val="minor"/>
      </rPr>
      <t>IMAGINARY</t>
    </r>
    <r>
      <rPr>
        <sz val="11"/>
        <color theme="1"/>
        <rFont val="Arial"/>
        <family val="2"/>
        <scheme val="minor"/>
      </rPr>
      <t>(z) :: Returns the imaginary coefficient (y) of the complex number z=x+yi</t>
    </r>
  </si>
  <si>
    <r>
      <rPr>
        <b/>
        <sz val="11"/>
        <color theme="1"/>
        <rFont val="Arial"/>
        <family val="2"/>
        <scheme val="minor"/>
      </rPr>
      <t>IMREAL</t>
    </r>
    <r>
      <rPr>
        <sz val="11"/>
        <color theme="1"/>
        <rFont val="Arial"/>
        <family val="2"/>
        <scheme val="minor"/>
      </rPr>
      <t>(z) :: Returns the real coefficient (x) of the complex number z=x+yi</t>
    </r>
  </si>
  <si>
    <r>
      <rPr>
        <b/>
        <sz val="11"/>
        <color theme="1"/>
        <rFont val="Arial"/>
        <family val="2"/>
        <scheme val="minor"/>
      </rPr>
      <t>IMABS</t>
    </r>
    <r>
      <rPr>
        <sz val="11"/>
        <color theme="1"/>
        <rFont val="Arial"/>
        <family val="2"/>
        <scheme val="minor"/>
      </rPr>
      <t>(z) :: The absolute value or modulus of a complex number: |z| = SQRT(x^2+y^2) where z=x+yi</t>
    </r>
  </si>
  <si>
    <t>LAMBDA Library - Complex Numbers</t>
  </si>
  <si>
    <r>
      <t>L_QUADRATIC(</t>
    </r>
    <r>
      <rPr>
        <sz val="18"/>
        <color theme="3"/>
        <rFont val="Arial"/>
        <family val="2"/>
        <scheme val="minor"/>
      </rPr>
      <t>coeffs</t>
    </r>
    <r>
      <rPr>
        <b/>
        <sz val="18"/>
        <color theme="3"/>
        <rFont val="Arial"/>
        <family val="2"/>
        <scheme val="minor"/>
      </rPr>
      <t>) or L_QUADRATIC(</t>
    </r>
    <r>
      <rPr>
        <sz val="18"/>
        <color theme="3"/>
        <rFont val="Arial"/>
        <family val="2"/>
        <scheme val="minor"/>
      </rPr>
      <t>a,b,c</t>
    </r>
    <r>
      <rPr>
        <b/>
        <sz val="18"/>
        <color theme="3"/>
        <rFont val="Arial"/>
        <family val="2"/>
        <scheme val="minor"/>
      </rPr>
      <t>)</t>
    </r>
  </si>
  <si>
    <r>
      <rPr>
        <b/>
        <sz val="11"/>
        <color theme="1"/>
        <rFont val="Arial"/>
        <family val="2"/>
        <scheme val="minor"/>
      </rPr>
      <t>L_QUADRATIC</t>
    </r>
    <r>
      <rPr>
        <sz val="11"/>
        <color theme="1"/>
        <rFont val="Arial"/>
        <family val="2"/>
        <scheme val="minor"/>
      </rPr>
      <t>(a,b,c) :: Uses the quadratic formula to return the roots of a quadratic polynomial</t>
    </r>
  </si>
  <si>
    <r>
      <rPr>
        <b/>
        <sz val="11"/>
        <color theme="1"/>
        <rFont val="Arial"/>
        <family val="2"/>
        <scheme val="minor"/>
      </rPr>
      <t>IM_ISCOMPLEX</t>
    </r>
    <r>
      <rPr>
        <sz val="11"/>
        <color theme="1"/>
        <rFont val="Arial"/>
        <family val="2"/>
        <scheme val="minor"/>
      </rPr>
      <t>(matrix) :: Returns TRUE if a matrix includes at least one complex number</t>
    </r>
  </si>
  <si>
    <t>Test ID</t>
  </si>
  <si>
    <t>https://byjus.com/maths/quadratic-formula-questions/</t>
  </si>
  <si>
    <t>rmax</t>
  </si>
  <si>
    <t>rmin</t>
  </si>
  <si>
    <t>L_QUADRATIC</t>
  </si>
  <si>
    <t>radicand</t>
  </si>
  <si>
    <t>vertex</t>
  </si>
  <si>
    <t>c=0</t>
  </si>
  <si>
    <t>root=0</t>
  </si>
  <si>
    <t>discriminant</t>
  </si>
  <si>
    <t>disc=0</t>
  </si>
  <si>
    <t>a=0</t>
  </si>
  <si>
    <r>
      <t>IM_ROUND(</t>
    </r>
    <r>
      <rPr>
        <sz val="18"/>
        <color theme="3"/>
        <rFont val="Arial"/>
        <family val="2"/>
        <scheme val="minor"/>
      </rPr>
      <t>inumber,num_digits</t>
    </r>
    <r>
      <rPr>
        <b/>
        <sz val="18"/>
        <color theme="3"/>
        <rFont val="Arial"/>
        <family val="2"/>
        <scheme val="minor"/>
      </rPr>
      <t>)</t>
    </r>
  </si>
  <si>
    <t>num_digits</t>
  </si>
  <si>
    <t>IM_ROUND</t>
  </si>
  <si>
    <t>The num_digits parameter can be a single value (affecting both x and y) or a 2x1 or 1x2 array to round x and y separately. If it is blank, the value is not rounded.</t>
  </si>
  <si>
    <t>-0.866025403784439+1.05367121277235E-08i</t>
  </si>
  <si>
    <r>
      <t>IM_ROUNDTOZERO(</t>
    </r>
    <r>
      <rPr>
        <sz val="18"/>
        <color theme="3"/>
        <rFont val="Arial"/>
        <family val="2"/>
        <scheme val="minor"/>
      </rPr>
      <t>inumber,[epsilon]</t>
    </r>
    <r>
      <rPr>
        <b/>
        <sz val="18"/>
        <color theme="3"/>
        <rFont val="Arial"/>
        <family val="2"/>
        <scheme val="minor"/>
      </rPr>
      <t>)</t>
    </r>
  </si>
  <si>
    <t>5.12345-3.67544536472586E-16i</t>
  </si>
  <si>
    <t>0.12345-8.12345i</t>
  </si>
  <si>
    <r>
      <t>IM_TOARRAY(</t>
    </r>
    <r>
      <rPr>
        <sz val="18"/>
        <color theme="3"/>
        <rFont val="Arial"/>
        <family val="2"/>
        <scheme val="minor"/>
      </rPr>
      <t>inumber</t>
    </r>
    <r>
      <rPr>
        <b/>
        <sz val="18"/>
        <color theme="3"/>
        <rFont val="Arial"/>
        <family val="2"/>
        <scheme val="minor"/>
      </rPr>
      <t>)</t>
    </r>
  </si>
  <si>
    <t>IM_TOARRAY</t>
  </si>
  <si>
    <t>10+5i</t>
  </si>
  <si>
    <t>20+6i</t>
  </si>
  <si>
    <t>30+7i</t>
  </si>
  <si>
    <t>1-0.5i</t>
  </si>
  <si>
    <t>2-0.6i</t>
  </si>
  <si>
    <t>3-0.7i</t>
  </si>
  <si>
    <t>IM_IMAGINARY</t>
  </si>
  <si>
    <t>IM_REAL</t>
  </si>
  <si>
    <t>Built-In IM Functions Applied to Matrices</t>
  </si>
  <si>
    <t>IM_COMPLEX</t>
  </si>
  <si>
    <t>ROUND</t>
  </si>
  <si>
    <r>
      <rPr>
        <b/>
        <sz val="11"/>
        <color theme="1"/>
        <rFont val="Arial"/>
        <family val="2"/>
        <scheme val="minor"/>
      </rPr>
      <t>IM_ROUNDTOZERO</t>
    </r>
    <r>
      <rPr>
        <sz val="11"/>
        <color theme="1"/>
        <rFont val="Arial"/>
        <family val="2"/>
        <scheme val="minor"/>
      </rPr>
      <t>(inumber,[epsilon]) :: Makes any |coefficient| less than epsilon=1E-14 equal to zero</t>
    </r>
  </si>
  <si>
    <r>
      <rPr>
        <b/>
        <sz val="11"/>
        <color theme="1"/>
        <rFont val="Arial"/>
        <family val="2"/>
        <scheme val="minor"/>
      </rPr>
      <t>IM_ROUND</t>
    </r>
    <r>
      <rPr>
        <sz val="11"/>
        <color theme="1"/>
        <rFont val="Arial"/>
        <family val="2"/>
        <scheme val="minor"/>
      </rPr>
      <t>(inumber,num_digits) :: Applies the ROUND function to the coefficients of inumber</t>
    </r>
  </si>
  <si>
    <r>
      <rPr>
        <b/>
        <sz val="11"/>
        <color theme="1"/>
        <rFont val="Arial"/>
        <family val="2"/>
        <scheme val="minor"/>
      </rPr>
      <t>IM_TOARRAY</t>
    </r>
    <r>
      <rPr>
        <sz val="11"/>
        <color theme="1"/>
        <rFont val="Arial"/>
        <family val="2"/>
        <scheme val="minor"/>
      </rPr>
      <t>(inumber) :: Converts z=x+yi to an array {x,y}. inumber may be a column vector.</t>
    </r>
  </si>
  <si>
    <t>cancelation</t>
  </si>
  <si>
    <t>VERSION:</t>
  </si>
  <si>
    <r>
      <rPr>
        <b/>
        <sz val="11"/>
        <color theme="1"/>
        <rFont val="Arial"/>
        <family val="2"/>
        <scheme val="minor"/>
      </rPr>
      <t>IM_ISHERMITIAN</t>
    </r>
    <r>
      <rPr>
        <sz val="11"/>
        <color theme="1"/>
        <rFont val="Arial"/>
        <family val="2"/>
        <scheme val="minor"/>
      </rPr>
      <t>(matrix) :: Returns TRUE if a matrix is equal to its conjugate transpose</t>
    </r>
  </si>
  <si>
    <r>
      <t>IM_ISHERMITIAN(</t>
    </r>
    <r>
      <rPr>
        <sz val="18"/>
        <color theme="3"/>
        <rFont val="Arial"/>
        <family val="2"/>
        <scheme val="minor"/>
      </rPr>
      <t>matrix</t>
    </r>
    <r>
      <rPr>
        <b/>
        <sz val="18"/>
        <color theme="3"/>
        <rFont val="Arial"/>
        <family val="2"/>
        <scheme val="minor"/>
      </rPr>
      <t>)</t>
    </r>
  </si>
  <si>
    <t>1-i</t>
  </si>
  <si>
    <t>ISHERMITIAN</t>
  </si>
  <si>
    <t>1</t>
  </si>
  <si>
    <t>real matrix with a value stored as text</t>
  </si>
  <si>
    <t>In the above example, IMCONJUGATE is used for the lower diagonal elements. The following will cause the values to sometimes evaluate to ZERO.</t>
  </si>
  <si>
    <t>MAP(TRANSPOSE(C143:E145),LAMBDA(cell,IMCONJUGATE(cell)))</t>
  </si>
  <si>
    <t>CTRANSPOSE</t>
  </si>
  <si>
    <t>Weird bug in Excel with MAP, TRANSPOSE and IMCONJUGATE</t>
  </si>
  <si>
    <t>ISTEXT</t>
  </si>
  <si>
    <t>Version Notes</t>
  </si>
  <si>
    <t>v 1.0.2</t>
  </si>
  <si>
    <t>v 1.0.1</t>
  </si>
  <si>
    <t>Added IM_POLYROOTS, IM_ISHERMITIAN, IM_CTRANSPOSE</t>
  </si>
  <si>
    <t>L_POLYVAL</t>
  </si>
  <si>
    <t>Updated L_POLYVAL, L_POLYMULT, L_POLYFROMROOTS, L_POLYROOTS</t>
  </si>
  <si>
    <t>LAMBDA Functions in the Main Template that use Complex Numbers</t>
  </si>
  <si>
    <r>
      <rPr>
        <b/>
        <sz val="11"/>
        <color theme="1"/>
        <rFont val="Arial"/>
        <family val="2"/>
        <scheme val="minor"/>
      </rPr>
      <t>L_POLYVAL</t>
    </r>
    <r>
      <rPr>
        <sz val="11"/>
        <color theme="1"/>
        <rFont val="Arial"/>
        <family val="2"/>
        <scheme val="minor"/>
      </rPr>
      <t>(coeffs,x) :: Evaluates a polynomial for each value in x which may contain complex numbers</t>
    </r>
  </si>
  <si>
    <r>
      <rPr>
        <b/>
        <sz val="11"/>
        <color theme="1"/>
        <rFont val="Arial"/>
        <family val="2"/>
        <scheme val="minor"/>
      </rPr>
      <t>L_POLYROOTS</t>
    </r>
    <r>
      <rPr>
        <sz val="11"/>
        <color theme="1"/>
        <rFont val="Arial"/>
        <family val="2"/>
        <scheme val="minor"/>
      </rPr>
      <t>(coeffs) :: Find the roots of a polynomial using the Weierstrauss method</t>
    </r>
  </si>
  <si>
    <r>
      <rPr>
        <b/>
        <sz val="11"/>
        <color theme="1"/>
        <rFont val="Arial"/>
        <family val="2"/>
        <scheme val="minor"/>
      </rPr>
      <t>L_POLYFROMROOTS</t>
    </r>
    <r>
      <rPr>
        <sz val="11"/>
        <color theme="1"/>
        <rFont val="Arial"/>
        <family val="2"/>
        <scheme val="minor"/>
      </rPr>
      <t>(roots) :: Create a monotonic polynomial froom a vector of roots</t>
    </r>
  </si>
  <si>
    <r>
      <rPr>
        <b/>
        <sz val="11"/>
        <color theme="1"/>
        <rFont val="Arial"/>
        <family val="2"/>
        <scheme val="minor"/>
      </rPr>
      <t>L_POLYMULT</t>
    </r>
    <r>
      <rPr>
        <sz val="11"/>
        <color theme="1"/>
        <rFont val="Arial"/>
        <family val="2"/>
        <scheme val="minor"/>
      </rPr>
      <t>(a,b) :: Returns the coefficients of the polynomial found by multiplying polynomials a and b.</t>
    </r>
  </si>
  <si>
    <t>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</si>
</sst>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0000000000000000"/>
    <numFmt numFmtId="165" formatCode="0.0000000000000000E+00"/>
    <numFmt numFmtId="166" formatCode="0.0000000000E+00"/>
  </numFmts>
  <fonts count="34" x14ac:knownFonts="1">
    <font>
      <sz val="11"/>
      <color theme="1"/>
      <name val="Arial"/>
      <family val="2"/>
      <scheme val="minor"/>
    </font>
    <font>
      <sz val="11"/>
      <color theme="0"/>
      <name val="Arial"/>
      <family val="2"/>
      <scheme val="minor"/>
    </font>
    <font>
      <u/>
      <sz val="11"/>
      <color theme="10"/>
      <name val="Arial"/>
      <family val="2"/>
      <scheme val="minor"/>
    </font>
    <font>
      <sz val="18"/>
      <color theme="0"/>
      <name val="Arial"/>
      <family val="1"/>
      <scheme val="major"/>
    </font>
    <font>
      <sz val="11"/>
      <color theme="1" tint="0.499984740745262"/>
      <name val="Arial"/>
      <family val="2"/>
      <scheme val="minor"/>
    </font>
    <font>
      <sz val="18"/>
      <color theme="3"/>
      <name val="Arial"/>
      <family val="2"/>
      <scheme val="minor"/>
    </font>
    <font>
      <i/>
      <sz val="11"/>
      <color theme="1"/>
      <name val="Arial"/>
      <family val="2"/>
      <scheme val="minor"/>
    </font>
    <font>
      <sz val="16"/>
      <color theme="3"/>
      <name val="Arial"/>
      <family val="2"/>
      <scheme val="minor"/>
    </font>
    <font>
      <b/>
      <sz val="9"/>
      <color theme="0"/>
      <name val="Arial"/>
      <family val="2"/>
      <scheme val="minor"/>
    </font>
    <font>
      <b/>
      <sz val="18"/>
      <color theme="3"/>
      <name val="Arial"/>
      <family val="2"/>
      <scheme val="minor"/>
    </font>
    <font>
      <b/>
      <sz val="11"/>
      <color theme="1"/>
      <name val="Arial"/>
      <family val="2"/>
      <scheme val="minor"/>
    </font>
    <font>
      <b/>
      <i/>
      <sz val="11"/>
      <color theme="4"/>
      <name val="Arial"/>
      <family val="2"/>
      <scheme val="minor"/>
    </font>
    <font>
      <b/>
      <sz val="12"/>
      <color theme="1"/>
      <name val="Arial"/>
      <family val="2"/>
      <scheme val="minor"/>
    </font>
    <font>
      <sz val="12"/>
      <color theme="1"/>
      <name val="Arial"/>
      <family val="2"/>
      <scheme val="minor"/>
    </font>
    <font>
      <sz val="10"/>
      <color theme="1"/>
      <name val="Arial"/>
      <family val="2"/>
      <scheme val="minor"/>
    </font>
    <font>
      <sz val="11"/>
      <color rgb="FF008000"/>
      <name val="Consolas"/>
      <family val="3"/>
    </font>
    <font>
      <b/>
      <u/>
      <sz val="11"/>
      <color theme="10"/>
      <name val="Arial"/>
      <family val="2"/>
      <scheme val="minor"/>
    </font>
    <font>
      <sz val="11"/>
      <color theme="1"/>
      <name val="Arial"/>
      <family val="2"/>
      <scheme val="minor"/>
    </font>
    <font>
      <sz val="12"/>
      <color theme="0"/>
      <name val="Arial"/>
      <family val="2"/>
      <scheme val="major"/>
    </font>
    <font>
      <b/>
      <sz val="11"/>
      <color theme="4"/>
      <name val="Arial"/>
      <family val="2"/>
      <scheme val="minor"/>
    </font>
    <font>
      <b/>
      <sz val="12"/>
      <color theme="0"/>
      <name val="Arial"/>
      <family val="2"/>
      <scheme val="minor"/>
    </font>
    <font>
      <sz val="12"/>
      <color theme="0"/>
      <name val="Arial"/>
      <family val="2"/>
      <scheme val="minor"/>
    </font>
    <font>
      <sz val="10"/>
      <color theme="0"/>
      <name val="Arial"/>
      <family val="2"/>
      <scheme val="minor"/>
    </font>
    <font>
      <b/>
      <sz val="9"/>
      <color theme="1" tint="0.34998626667073579"/>
      <name val="Arial"/>
      <family val="2"/>
      <scheme val="minor"/>
    </font>
    <font>
      <vertAlign val="superscript"/>
      <sz val="11"/>
      <color theme="1"/>
      <name val="Arial"/>
      <family val="2"/>
      <scheme val="minor"/>
    </font>
    <font>
      <vertAlign val="superscript"/>
      <sz val="10"/>
      <color theme="0"/>
      <name val="Arial"/>
      <family val="2"/>
      <scheme val="minor"/>
    </font>
    <font>
      <sz val="8"/>
      <color theme="0"/>
      <name val="Arial"/>
      <family val="2"/>
      <scheme val="minor"/>
    </font>
    <font>
      <sz val="11"/>
      <color theme="10"/>
      <name val="Arial"/>
      <family val="2"/>
      <scheme val="minor"/>
    </font>
    <font>
      <sz val="11"/>
      <color rgb="FFFF0000"/>
      <name val="Arial"/>
      <family val="2"/>
      <scheme val="minor"/>
    </font>
    <font>
      <sz val="8"/>
      <color theme="1"/>
      <name val="Arial"/>
      <family val="2"/>
      <scheme val="minor"/>
    </font>
    <font>
      <sz val="8"/>
      <color rgb="FFFF0000"/>
      <name val="Arial"/>
      <family val="2"/>
      <scheme val="minor"/>
    </font>
    <font>
      <sz val="11"/>
      <name val="Arial"/>
      <family val="2"/>
      <scheme val="minor"/>
    </font>
    <font>
      <sz val="8"/>
      <name val="Arial"/>
      <family val="2"/>
      <scheme val="minor"/>
    </font>
    <font>
      <sz val="9"/>
      <color indexed="81"/>
      <name val="Tahoma"/>
      <family val="2"/>
    </font>
  </fonts>
  <fills count="11">
    <fill>
      <patternFill patternType="none"/>
    </fill>
    <fill>
      <patternFill patternType="gray125"/>
    </fill>
    <fill>
      <patternFill patternType="solid">
        <fgColor theme="4" tint="-0.249977111117893"/>
        <bgColor indexed="64"/>
      </patternFill>
    </fill>
    <fill>
      <patternFill patternType="solid">
        <fgColor theme="7"/>
        <bgColor indexed="64"/>
      </patternFill>
    </fill>
    <fill>
      <patternFill patternType="solid">
        <fgColor rgb="FFFFFFFE"/>
        <bgColor indexed="64"/>
      </patternFill>
    </fill>
    <fill>
      <patternFill patternType="solid">
        <fgColor theme="4" tint="0.39997558519241921"/>
        <bgColor indexed="65"/>
      </patternFill>
    </fill>
    <fill>
      <patternFill patternType="solid">
        <fgColor theme="6" tint="-0.499984740745262"/>
        <bgColor indexed="64"/>
      </patternFill>
    </fill>
    <fill>
      <patternFill patternType="solid">
        <fgColor theme="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theme="5" tint="0.79998168889431442"/>
        <bgColor indexed="64"/>
      </patternFill>
    </fill>
  </fills>
  <borders count="3">
    <border>
      <left/>
      <right/>
      <top/>
      <bottom/>
      <diagonal/>
    </border>
    <border>
      <left/>
      <right/>
      <top/>
      <bottom style="thin">
        <color theme="4"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10">
    <xf numFmtId="0" fontId="0" fillId="0" borderId="0"/>
    <xf numFmtId="0" fontId="5" fillId="0" borderId="1" applyNumberFormat="0" applyFill="0" applyAlignment="0" applyProtection="0"/>
    <xf numFmtId="0" fontId="2" fillId="0" borderId="0" applyNumberFormat="0" applyFill="0" applyBorder="0" applyAlignment="0" applyProtection="0"/>
    <xf numFmtId="0" fontId="3" fillId="2" borderId="0">
      <alignment horizontal="left" vertical="center" indent="1"/>
    </xf>
    <xf numFmtId="0" fontId="7" fillId="0" borderId="0" applyNumberFormat="0" applyFill="0" applyAlignment="0" applyProtection="0"/>
    <xf numFmtId="0" fontId="8" fillId="3" borderId="0">
      <alignment horizontal="center" vertical="center" shrinkToFit="1"/>
    </xf>
    <xf numFmtId="44" fontId="17" fillId="0" borderId="0" applyFont="0" applyFill="0" applyBorder="0" applyAlignment="0" applyProtection="0"/>
    <xf numFmtId="0" fontId="17" fillId="5" borderId="0" applyNumberFormat="0" applyBorder="0" applyAlignment="0" applyProtection="0"/>
    <xf numFmtId="0" fontId="20" fillId="8" borderId="0">
      <alignment vertical="center"/>
    </xf>
    <xf numFmtId="0" fontId="23" fillId="9" borderId="0">
      <alignment horizontal="center" vertical="center" shrinkToFit="1"/>
    </xf>
  </cellStyleXfs>
  <cellXfs count="68">
    <xf numFmtId="0" fontId="0" fillId="0" borderId="0" xfId="0"/>
    <xf numFmtId="0" fontId="3" fillId="2" borderId="0" xfId="3">
      <alignment horizontal="left" vertical="center" indent="1"/>
    </xf>
    <xf numFmtId="0" fontId="3" fillId="2" borderId="0" xfId="3" applyAlignment="1">
      <alignment horizontal="left" vertical="center"/>
    </xf>
    <xf numFmtId="0" fontId="2" fillId="0" borderId="0" xfId="2"/>
    <xf numFmtId="0" fontId="0" fillId="0" borderId="0" xfId="0" applyAlignment="1">
      <alignment horizontal="left" vertical="top" wrapText="1"/>
    </xf>
    <xf numFmtId="0" fontId="0" fillId="0" borderId="0" xfId="0" applyAlignment="1">
      <alignment vertical="center"/>
    </xf>
    <xf numFmtId="0" fontId="5" fillId="0" borderId="1" xfId="1" applyAlignment="1">
      <alignment vertical="center"/>
    </xf>
    <xf numFmtId="0" fontId="9" fillId="0" borderId="1" xfId="1" applyFont="1" applyAlignment="1">
      <alignment vertical="center"/>
    </xf>
    <xf numFmtId="0" fontId="0" fillId="0" borderId="0" xfId="0" applyAlignment="1">
      <alignment horizontal="left" vertical="center"/>
    </xf>
    <xf numFmtId="0" fontId="11" fillId="0" borderId="0" xfId="0" applyFont="1" applyAlignment="1">
      <alignment horizontal="left" vertical="center"/>
    </xf>
    <xf numFmtId="0" fontId="2" fillId="0" borderId="0" xfId="2" applyAlignment="1">
      <alignment horizontal="left" vertical="top"/>
    </xf>
    <xf numFmtId="0" fontId="6" fillId="0" borderId="0" xfId="0" applyFont="1" applyAlignment="1">
      <alignment horizontal="center"/>
    </xf>
    <xf numFmtId="0" fontId="12" fillId="0" borderId="0" xfId="0" applyFont="1" applyAlignment="1">
      <alignment horizontal="left" vertical="top" wrapText="1"/>
    </xf>
    <xf numFmtId="0" fontId="15" fillId="4" borderId="0" xfId="0" applyFont="1" applyFill="1" applyAlignment="1">
      <alignment wrapText="1"/>
    </xf>
    <xf numFmtId="0" fontId="14" fillId="4" borderId="0" xfId="0" applyFont="1" applyFill="1" applyAlignment="1">
      <alignment wrapText="1"/>
    </xf>
    <xf numFmtId="0" fontId="15" fillId="4" borderId="0" xfId="0" applyFont="1" applyFill="1" applyAlignment="1">
      <alignment vertical="center"/>
    </xf>
    <xf numFmtId="0" fontId="16" fillId="0" borderId="0" xfId="2" applyFont="1" applyAlignment="1">
      <alignment horizontal="left" vertical="top"/>
    </xf>
    <xf numFmtId="0" fontId="1" fillId="6" borderId="0" xfId="7" applyFont="1" applyFill="1" applyBorder="1" applyAlignment="1">
      <alignment horizontal="center" vertical="center"/>
    </xf>
    <xf numFmtId="0" fontId="0" fillId="0" borderId="2" xfId="6" quotePrefix="1" applyNumberFormat="1" applyFont="1" applyFill="1" applyBorder="1" applyAlignment="1">
      <alignment horizontal="center" vertical="center"/>
    </xf>
    <xf numFmtId="0" fontId="0" fillId="0" borderId="0" xfId="0" applyAlignment="1">
      <alignment horizontal="center" vertical="center"/>
    </xf>
    <xf numFmtId="0" fontId="2" fillId="0" borderId="0" xfId="2" applyAlignment="1">
      <alignment vertical="center"/>
    </xf>
    <xf numFmtId="0" fontId="4" fillId="0" borderId="0" xfId="0" applyFont="1" applyAlignment="1">
      <alignment horizontal="right" vertical="center"/>
    </xf>
    <xf numFmtId="0" fontId="13" fillId="0" borderId="0" xfId="0" applyFont="1" applyAlignment="1">
      <alignment vertical="center"/>
    </xf>
    <xf numFmtId="0" fontId="18" fillId="2" borderId="0" xfId="3" applyFont="1" applyAlignment="1">
      <alignment horizontal="left" vertical="center"/>
    </xf>
    <xf numFmtId="0" fontId="13" fillId="0" borderId="0" xfId="0" applyFont="1"/>
    <xf numFmtId="0" fontId="19" fillId="0" borderId="0" xfId="0" applyFont="1" applyAlignment="1">
      <alignment horizontal="left" vertical="center"/>
    </xf>
    <xf numFmtId="0" fontId="0" fillId="2" borderId="0" xfId="0" applyFill="1" applyAlignment="1">
      <alignment vertical="center"/>
    </xf>
    <xf numFmtId="0" fontId="20" fillId="2" borderId="0" xfId="8" applyFill="1">
      <alignment vertical="center"/>
    </xf>
    <xf numFmtId="0" fontId="20" fillId="8" borderId="0" xfId="8">
      <alignment vertical="center"/>
    </xf>
    <xf numFmtId="0" fontId="21" fillId="2" borderId="0" xfId="0" applyFont="1" applyFill="1" applyAlignment="1">
      <alignment vertical="center"/>
    </xf>
    <xf numFmtId="0" fontId="22" fillId="7" borderId="0" xfId="7" applyFont="1" applyFill="1" applyBorder="1" applyAlignment="1">
      <alignment horizontal="center" vertical="center"/>
    </xf>
    <xf numFmtId="0" fontId="23" fillId="9" borderId="0" xfId="9">
      <alignment horizontal="center" vertical="center" shrinkToFit="1"/>
    </xf>
    <xf numFmtId="0" fontId="2" fillId="0" borderId="0" xfId="2" applyAlignment="1">
      <alignment horizontal="left" vertical="center" indent="1"/>
    </xf>
    <xf numFmtId="0" fontId="0" fillId="0" borderId="0" xfId="0" applyAlignment="1">
      <alignment horizontal="right" vertical="center"/>
    </xf>
    <xf numFmtId="0" fontId="0" fillId="10" borderId="0" xfId="0" applyFill="1" applyAlignment="1">
      <alignment horizontal="center" vertical="center"/>
    </xf>
    <xf numFmtId="0" fontId="0" fillId="0" borderId="0" xfId="6" quotePrefix="1" applyNumberFormat="1" applyFont="1" applyFill="1" applyBorder="1" applyAlignment="1">
      <alignment horizontal="center" vertical="center"/>
    </xf>
    <xf numFmtId="0" fontId="2" fillId="0" borderId="0" xfId="2" applyAlignment="1">
      <alignment horizontal="center" vertical="top" wrapText="1"/>
    </xf>
    <xf numFmtId="0" fontId="22" fillId="7" borderId="0" xfId="7" applyFont="1" applyFill="1" applyBorder="1" applyAlignment="1">
      <alignment horizontal="left" vertical="center"/>
    </xf>
    <xf numFmtId="0" fontId="1" fillId="6" borderId="0" xfId="7" applyFont="1" applyFill="1" applyBorder="1" applyAlignment="1">
      <alignment horizontal="left" vertical="center"/>
    </xf>
    <xf numFmtId="0" fontId="26" fillId="7" borderId="0" xfId="7" applyFont="1" applyFill="1" applyBorder="1" applyAlignment="1">
      <alignment horizontal="center" vertical="center"/>
    </xf>
    <xf numFmtId="0" fontId="27" fillId="0" borderId="0" xfId="2" applyFont="1" applyAlignment="1">
      <alignment vertical="center"/>
    </xf>
    <xf numFmtId="0" fontId="1" fillId="6" borderId="0" xfId="7" applyFont="1" applyFill="1"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center"/>
    </xf>
    <xf numFmtId="164" fontId="0" fillId="0" borderId="0" xfId="0" applyNumberFormat="1" applyAlignment="1">
      <alignment vertical="center"/>
    </xf>
    <xf numFmtId="0" fontId="0" fillId="0" borderId="0" xfId="0" quotePrefix="1" applyAlignment="1">
      <alignment horizontal="center"/>
    </xf>
    <xf numFmtId="165" fontId="0" fillId="0" borderId="0" xfId="0" applyNumberFormat="1" applyAlignment="1">
      <alignment vertical="center"/>
    </xf>
    <xf numFmtId="0" fontId="28" fillId="0" borderId="0" xfId="0" applyFont="1" applyAlignment="1">
      <alignment horizontal="center" vertical="center"/>
    </xf>
    <xf numFmtId="0" fontId="29" fillId="0" borderId="0" xfId="0" applyFont="1"/>
    <xf numFmtId="0" fontId="29" fillId="0" borderId="0" xfId="0" applyFont="1" applyAlignment="1">
      <alignment vertical="center"/>
    </xf>
    <xf numFmtId="0" fontId="29" fillId="0" borderId="0" xfId="0" applyFont="1" applyAlignment="1">
      <alignment horizontal="center" vertical="center"/>
    </xf>
    <xf numFmtId="0" fontId="28" fillId="0" borderId="2" xfId="0" applyFont="1" applyBorder="1" applyAlignment="1">
      <alignment horizontal="center" vertical="center"/>
    </xf>
    <xf numFmtId="0" fontId="30" fillId="0" borderId="0" xfId="0" applyFont="1" applyAlignment="1">
      <alignment vertical="center"/>
    </xf>
    <xf numFmtId="166" fontId="29" fillId="0" borderId="0" xfId="0" applyNumberFormat="1" applyFont="1"/>
    <xf numFmtId="166" fontId="29" fillId="0" borderId="0" xfId="0" applyNumberFormat="1" applyFont="1" applyAlignment="1">
      <alignment vertical="center"/>
    </xf>
    <xf numFmtId="0" fontId="31" fillId="0" borderId="2" xfId="0" applyFont="1" applyBorder="1" applyAlignment="1">
      <alignment horizontal="center" vertical="center"/>
    </xf>
    <xf numFmtId="0" fontId="32" fillId="0" borderId="0" xfId="0" applyFont="1" applyAlignment="1">
      <alignment vertical="center"/>
    </xf>
    <xf numFmtId="0" fontId="0" fillId="0" borderId="2" xfId="6" quotePrefix="1" applyNumberFormat="1" applyFont="1" applyFill="1" applyBorder="1" applyAlignment="1">
      <alignment horizontal="left" vertical="center"/>
    </xf>
    <xf numFmtId="0" fontId="0" fillId="0" borderId="0" xfId="0" quotePrefix="1"/>
    <xf numFmtId="0" fontId="31" fillId="0" borderId="0" xfId="0" applyFont="1" applyAlignment="1">
      <alignment horizontal="center"/>
    </xf>
    <xf numFmtId="0" fontId="10" fillId="0" borderId="0" xfId="0" applyFont="1" applyAlignment="1">
      <alignment horizontal="left" vertical="top" wrapText="1"/>
    </xf>
    <xf numFmtId="0" fontId="28" fillId="0" borderId="0" xfId="0" applyFont="1" applyAlignment="1">
      <alignment vertical="center"/>
    </xf>
    <xf numFmtId="0" fontId="0" fillId="9" borderId="2" xfId="6" quotePrefix="1" applyNumberFormat="1" applyFont="1" applyFill="1" applyBorder="1" applyAlignment="1">
      <alignment horizontal="center" vertical="center"/>
    </xf>
    <xf numFmtId="0" fontId="0" fillId="9" borderId="0" xfId="0" applyFill="1" applyAlignment="1">
      <alignment horizontal="center" vertical="center"/>
    </xf>
    <xf numFmtId="14" fontId="0" fillId="0" borderId="0" xfId="0" applyNumberFormat="1"/>
    <xf numFmtId="0" fontId="1" fillId="2" borderId="0" xfId="0" applyFont="1" applyFill="1" applyAlignment="1">
      <alignment vertical="center"/>
    </xf>
    <xf numFmtId="0" fontId="0" fillId="0" borderId="0" xfId="0" applyAlignment="1">
      <alignment horizontal="left" vertical="center" wrapText="1"/>
    </xf>
    <xf numFmtId="0" fontId="3" fillId="2" borderId="0" xfId="3" applyAlignment="1">
      <alignment horizontal="center" vertical="center"/>
    </xf>
  </cellXfs>
  <cellStyles count="10">
    <cellStyle name="60% - Accent1" xfId="7" builtinId="32"/>
    <cellStyle name="Currency" xfId="6" builtinId="4"/>
    <cellStyle name="Heading 2" xfId="1" builtinId="17" customBuiltin="1"/>
    <cellStyle name="Heading 3" xfId="4" builtinId="18" customBuiltin="1"/>
    <cellStyle name="Hyperlink" xfId="2" builtinId="8"/>
    <cellStyle name="Normal" xfId="0" builtinId="0"/>
    <cellStyle name="v42_caution_note" xfId="5" xr:uid="{00000000-0005-0000-0000-000008000000}"/>
    <cellStyle name="v42_H_Practice" xfId="8" xr:uid="{01BD5377-2920-43F9-BCC3-13234190F66C}"/>
    <cellStyle name="v42_refnote" xfId="9" xr:uid="{FE3106CD-3962-4276-8E6F-56377C035882}"/>
    <cellStyle name="v42_Title" xfId="3" xr:uid="{00000000-0005-0000-0000-00000C000000}"/>
  </cellStyles>
  <dxfs count="0"/>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3" Type="http://schemas.openxmlformats.org/officeDocument/2006/relationships/image" Target="../media/image4.gif"/><Relationship Id="rId2" Type="http://schemas.openxmlformats.org/officeDocument/2006/relationships/image" Target="../media/image3.gif"/><Relationship Id="rId1" Type="http://schemas.openxmlformats.org/officeDocument/2006/relationships/image" Target="../media/image2.gif"/></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7</xdr:col>
      <xdr:colOff>323850</xdr:colOff>
      <xdr:row>75</xdr:row>
      <xdr:rowOff>133350</xdr:rowOff>
    </xdr:from>
    <xdr:to>
      <xdr:col>10</xdr:col>
      <xdr:colOff>666750</xdr:colOff>
      <xdr:row>77</xdr:row>
      <xdr:rowOff>95250</xdr:rowOff>
    </xdr:to>
    <xdr:pic>
      <xdr:nvPicPr>
        <xdr:cNvPr id="2" name="Picture 1" descr="Equation">
          <a:extLst>
            <a:ext uri="{FF2B5EF4-FFF2-40B4-BE49-F238E27FC236}">
              <a16:creationId xmlns:a16="http://schemas.microsoft.com/office/drawing/2014/main" id="{A7209B94-D0A6-6CFE-0CA7-E51E1E526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10115550"/>
          <a:ext cx="302895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504825</xdr:colOff>
      <xdr:row>79</xdr:row>
      <xdr:rowOff>95250</xdr:rowOff>
    </xdr:from>
    <xdr:to>
      <xdr:col>9</xdr:col>
      <xdr:colOff>390525</xdr:colOff>
      <xdr:row>80</xdr:row>
      <xdr:rowOff>76200</xdr:rowOff>
    </xdr:to>
    <xdr:pic>
      <xdr:nvPicPr>
        <xdr:cNvPr id="3" name="Picture 2" descr="Equation">
          <a:extLst>
            <a:ext uri="{FF2B5EF4-FFF2-40B4-BE49-F238E27FC236}">
              <a16:creationId xmlns:a16="http://schemas.microsoft.com/office/drawing/2014/main" id="{D764F025-1AE4-B264-AB3F-598D1D1382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11601450"/>
          <a:ext cx="25717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485775</xdr:colOff>
      <xdr:row>81</xdr:row>
      <xdr:rowOff>19050</xdr:rowOff>
    </xdr:from>
    <xdr:to>
      <xdr:col>9</xdr:col>
      <xdr:colOff>38100</xdr:colOff>
      <xdr:row>83</xdr:row>
      <xdr:rowOff>0</xdr:rowOff>
    </xdr:to>
    <xdr:pic>
      <xdr:nvPicPr>
        <xdr:cNvPr id="4" name="Picture 3" descr="Equation">
          <a:extLst>
            <a:ext uri="{FF2B5EF4-FFF2-40B4-BE49-F238E27FC236}">
              <a16:creationId xmlns:a16="http://schemas.microsoft.com/office/drawing/2014/main" id="{7E1CCAC2-DA36-2F59-09F8-D8D564A9D0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81600" y="11906250"/>
          <a:ext cx="22383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704850</xdr:colOff>
      <xdr:row>0</xdr:row>
      <xdr:rowOff>0</xdr:rowOff>
    </xdr:from>
    <xdr:to>
      <xdr:col>9</xdr:col>
      <xdr:colOff>795768</xdr:colOff>
      <xdr:row>0</xdr:row>
      <xdr:rowOff>433388</xdr:rowOff>
    </xdr:to>
    <xdr:pic>
      <xdr:nvPicPr>
        <xdr:cNvPr id="4" name="Picture 3">
          <a:extLst>
            <a:ext uri="{FF2B5EF4-FFF2-40B4-BE49-F238E27FC236}">
              <a16:creationId xmlns:a16="http://schemas.microsoft.com/office/drawing/2014/main" id="{768AD85C-CBAD-43B9-86FF-21C7099409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62650" y="0"/>
          <a:ext cx="1729218" cy="433388"/>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Vertex42 - PersonalPlanner">
      <a:dk1>
        <a:sysClr val="windowText" lastClr="000000"/>
      </a:dk1>
      <a:lt1>
        <a:sysClr val="window" lastClr="FFFFFF"/>
      </a:lt1>
      <a:dk2>
        <a:srgbClr val="2A5181"/>
      </a:dk2>
      <a:lt2>
        <a:srgbClr val="EEE9E2"/>
      </a:lt2>
      <a:accent1>
        <a:srgbClr val="4A81C4"/>
      </a:accent1>
      <a:accent2>
        <a:srgbClr val="704AC4"/>
      </a:accent2>
      <a:accent3>
        <a:srgbClr val="9BC44A"/>
      </a:accent3>
      <a:accent4>
        <a:srgbClr val="C44D4A"/>
      </a:accent4>
      <a:accent5>
        <a:srgbClr val="4AAAC4"/>
      </a:accent5>
      <a:accent6>
        <a:srgbClr val="C4814A"/>
      </a:accent6>
      <a:hlink>
        <a:srgbClr val="5286C6"/>
      </a:hlink>
      <a:folHlink>
        <a:srgbClr val="7F7F7F"/>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99" row="6">
    <wetp:webextensionref xmlns:r="http://schemas.openxmlformats.org/officeDocument/2006/relationships" r:id="rId1"/>
  </wetp:taskpane>
  <wetp:taskpane dockstate="right" visibility="0" width="957" row="6">
    <wetp:webextensionref xmlns:r="http://schemas.openxmlformats.org/officeDocument/2006/relationships" r:id="rId2"/>
  </wetp:taskpane>
</wetp:taskpanes>
</file>

<file path=xl/webextensions/webextension1.xml><?xml version="1.0" encoding="utf-8"?>
<we:webextension xmlns:we="http://schemas.microsoft.com/office/webextensions/webextension/2010/11" id="{FCC87323-E7AD-4742-8CF2-263D8D9148CF}">
  <we:reference id="wa104380862" version="1.5.0.0" store="en-US" storeType="OMEX"/>
  <we:alternateReferences>
    <we:reference id="WA104380862" version="1.5.0.0" store="" storeType="OMEX"/>
  </we:alternateReferences>
  <we:properties/>
  <we:bindings/>
  <we:snapshot xmlns:r="http://schemas.openxmlformats.org/officeDocument/2006/relationships"/>
</we:webextension>
</file>

<file path=xl/webextensions/webextension2.xml><?xml version="1.0" encoding="utf-8"?>
<we:webextension xmlns:we="http://schemas.microsoft.com/office/webextensions/webextension/2010/11" id="{4D0630AA-52DE-41CA-84FA-C86B08182106}">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214B541F-8588-4834-82FB-FF65CCD4036E}&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13" Type="http://schemas.openxmlformats.org/officeDocument/2006/relationships/hyperlink" Target="https://support.microsoft.com/en-us/office/imdiv-function-a505aff7-af8a-4451-8142-77ec3d74d83f" TargetMode="External"/><Relationship Id="rId18" Type="http://schemas.openxmlformats.org/officeDocument/2006/relationships/hyperlink" Target="https://support.microsoft.com/en-us/office/imsum-function-81542999-5f1c-4da6-9ffe-f1d7aaa9457f" TargetMode="External"/><Relationship Id="rId26" Type="http://schemas.openxmlformats.org/officeDocument/2006/relationships/hyperlink" Target="https://www.vertex42.com/lambda/quadratic.html" TargetMode="External"/><Relationship Id="rId21" Type="http://schemas.openxmlformats.org/officeDocument/2006/relationships/hyperlink" Target="https://support.microsoft.com/en-us/office/imlog10-function-58200fca-e2a2-4271-8a98-ccd4360213a5" TargetMode="External"/><Relationship Id="rId34" Type="http://schemas.openxmlformats.org/officeDocument/2006/relationships/hyperlink" Target="https://www.vertex42.com/lambda/complex.html" TargetMode="External"/><Relationship Id="rId7" Type="http://schemas.openxmlformats.org/officeDocument/2006/relationships/hyperlink" Target="https://support.microsoft.com/en-us/office/imcos-function-dad75277-f592-4a6b-ad6c-be93a808a53c" TargetMode="External"/><Relationship Id="rId12" Type="http://schemas.openxmlformats.org/officeDocument/2006/relationships/hyperlink" Target="https://support.microsoft.com/en-us/office/imargument-function-eed37ec1-23b3-4f59-b9f3-d340358a034a" TargetMode="External"/><Relationship Id="rId17" Type="http://schemas.openxmlformats.org/officeDocument/2006/relationships/hyperlink" Target="https://support.microsoft.com/en-us/office/improduct-function-2fb8651a-a4f2-444f-975e-8ba7aab3a5ba" TargetMode="External"/><Relationship Id="rId25" Type="http://schemas.openxmlformats.org/officeDocument/2006/relationships/hyperlink" Target="https://www.vertex42.com/lambda/complex.html" TargetMode="External"/><Relationship Id="rId33" Type="http://schemas.openxmlformats.org/officeDocument/2006/relationships/hyperlink" Target="https://www.vertex42.com/lambda/complex.html" TargetMode="External"/><Relationship Id="rId38" Type="http://schemas.openxmlformats.org/officeDocument/2006/relationships/comments" Target="../comments1.xml"/><Relationship Id="rId2" Type="http://schemas.openxmlformats.org/officeDocument/2006/relationships/hyperlink" Target="https://support.microsoft.com/en-us/office/imabs-function-b31e73c6-d90c-4062-90bc-8eb351d765a1" TargetMode="External"/><Relationship Id="rId16" Type="http://schemas.openxmlformats.org/officeDocument/2006/relationships/hyperlink" Target="https://support.microsoft.com/en-us/office/imsub-function-2e404b4d-4935-4e85-9f52-cb08b9a45054" TargetMode="External"/><Relationship Id="rId20" Type="http://schemas.openxmlformats.org/officeDocument/2006/relationships/hyperlink" Target="https://support.microsoft.com/en-us/office/imln-function-32b98bcf-8b81-437c-a636-6fb3aad509d8" TargetMode="External"/><Relationship Id="rId29" Type="http://schemas.openxmlformats.org/officeDocument/2006/relationships/hyperlink" Target="https://www.vertex42.com/lambda/complex.html" TargetMode="External"/><Relationship Id="rId1" Type="http://schemas.openxmlformats.org/officeDocument/2006/relationships/hyperlink" Target="https://www.vertex42.com/lambda/complex.html" TargetMode="External"/><Relationship Id="rId6" Type="http://schemas.openxmlformats.org/officeDocument/2006/relationships/hyperlink" Target="https://support.microsoft.com/en-us/office/imcos-function-dad75277-f592-4a6b-ad6c-be93a808a53c" TargetMode="External"/><Relationship Id="rId11" Type="http://schemas.openxmlformats.org/officeDocument/2006/relationships/hyperlink" Target="https://support.microsoft.com/en-us/office/imconjugate-function-2e2fc1ea-f32b-4f9b-9de6-233853bafd42" TargetMode="External"/><Relationship Id="rId24" Type="http://schemas.openxmlformats.org/officeDocument/2006/relationships/hyperlink" Target="https://www.vertex42.com/lambda/complex.html" TargetMode="External"/><Relationship Id="rId32" Type="http://schemas.openxmlformats.org/officeDocument/2006/relationships/hyperlink" Target="https://www.vertex42.com/lambda/complex.html" TargetMode="External"/><Relationship Id="rId37" Type="http://schemas.openxmlformats.org/officeDocument/2006/relationships/vmlDrawing" Target="../drawings/vmlDrawing1.vml"/><Relationship Id="rId5" Type="http://schemas.openxmlformats.org/officeDocument/2006/relationships/hyperlink" Target="https://support.microsoft.com/en-us/office/imcos-function-dad75277-f592-4a6b-ad6c-be93a808a53c" TargetMode="External"/><Relationship Id="rId15" Type="http://schemas.openxmlformats.org/officeDocument/2006/relationships/hyperlink" Target="https://support.microsoft.com/en-us/office/imsqrt-function-e1753f80-ba11-4664-a10e-e17368396b70" TargetMode="External"/><Relationship Id="rId23" Type="http://schemas.openxmlformats.org/officeDocument/2006/relationships/hyperlink" Target="https://www.vertex42.com/lambda/complex.html" TargetMode="External"/><Relationship Id="rId28" Type="http://schemas.openxmlformats.org/officeDocument/2006/relationships/hyperlink" Target="https://www.vertex42.com/lambda/complex.html" TargetMode="External"/><Relationship Id="rId36" Type="http://schemas.openxmlformats.org/officeDocument/2006/relationships/drawing" Target="../drawings/drawing1.xml"/><Relationship Id="rId10" Type="http://schemas.openxmlformats.org/officeDocument/2006/relationships/hyperlink" Target="https://support.microsoft.com/en-us/office/imreal-function-d12bc4c0-25d0-4bb3-a25f-ece1938bf366" TargetMode="External"/><Relationship Id="rId19" Type="http://schemas.openxmlformats.org/officeDocument/2006/relationships/hyperlink" Target="https://support.microsoft.com/en-us/office/imexp-function-c6f8da1f-e024-4c0c-b802-a60e7147a95f" TargetMode="External"/><Relationship Id="rId31" Type="http://schemas.openxmlformats.org/officeDocument/2006/relationships/hyperlink" Target="https://www.vertex42.com/lambda/complex.html" TargetMode="External"/><Relationship Id="rId4" Type="http://schemas.openxmlformats.org/officeDocument/2006/relationships/hyperlink" Target="https://support.microsoft.com/en-gb/office/imargument-function-eed37ec1-23b3-4f59-b9f3-d340358a034a" TargetMode="External"/><Relationship Id="rId9" Type="http://schemas.openxmlformats.org/officeDocument/2006/relationships/hyperlink" Target="https://support.microsoft.com/en-us/office/imabs-function-b31e73c6-d90c-4062-90bc-8eb351d765a1" TargetMode="External"/><Relationship Id="rId14" Type="http://schemas.openxmlformats.org/officeDocument/2006/relationships/hyperlink" Target="https://support.microsoft.com/en-us/office/impower-function-210fd2f5-f8ff-4c6a-9d60-30e34fbdef39" TargetMode="External"/><Relationship Id="rId22" Type="http://schemas.openxmlformats.org/officeDocument/2006/relationships/hyperlink" Target="https://www.vertex42.com/lambda/complex.html" TargetMode="External"/><Relationship Id="rId27" Type="http://schemas.openxmlformats.org/officeDocument/2006/relationships/hyperlink" Target="https://www.vertex42.com/lambda/complex.html" TargetMode="External"/><Relationship Id="rId30" Type="http://schemas.openxmlformats.org/officeDocument/2006/relationships/hyperlink" Target="https://byjus.com/maths/quadratic-formula-questions/" TargetMode="External"/><Relationship Id="rId35" Type="http://schemas.openxmlformats.org/officeDocument/2006/relationships/printerSettings" Target="../printerSettings/printerSettings1.bin"/><Relationship Id="rId8" Type="http://schemas.openxmlformats.org/officeDocument/2006/relationships/hyperlink" Target="https://support.microsoft.com/en-us/office/imaginary-function-dd5952fd-473d-44d9-95a1-9a17b23e428a" TargetMode="External"/><Relationship Id="rId3" Type="http://schemas.openxmlformats.org/officeDocument/2006/relationships/hyperlink" Target="https://support.microsoft.com/en-us/office/imdiv-function-a505aff7-af8a-4451-8142-77ec3d74d83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lambda/templates.html" TargetMode="External"/><Relationship Id="rId1" Type="http://schemas.openxmlformats.org/officeDocument/2006/relationships/hyperlink" Target="https://www.vertex42.com/lambda/mit.html"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0F561-3012-4562-8B8C-0948D9AB1586}">
  <sheetPr codeName="Sheet1"/>
  <dimension ref="A1:Q329"/>
  <sheetViews>
    <sheetView showGridLines="0" tabSelected="1" workbookViewId="0"/>
  </sheetViews>
  <sheetFormatPr defaultRowHeight="15" x14ac:dyDescent="0.2"/>
  <cols>
    <col min="1" max="1" width="4.5" style="22" customWidth="1"/>
    <col min="2" max="2" width="11.125" style="5" customWidth="1"/>
    <col min="3" max="6" width="11.5" style="5" customWidth="1"/>
    <col min="7" max="11" width="11.75" style="5" customWidth="1"/>
    <col min="12" max="13" width="11.875" style="5" customWidth="1"/>
    <col min="14" max="14" width="6.875" style="5" bestFit="1" customWidth="1"/>
    <col min="15" max="15" width="22.625" style="5" bestFit="1" customWidth="1"/>
    <col min="16" max="19" width="13.625" style="5" customWidth="1"/>
    <col min="20" max="16384" width="9" style="5"/>
  </cols>
  <sheetData>
    <row r="1" spans="1:11" ht="36.950000000000003" customHeight="1" x14ac:dyDescent="0.2">
      <c r="A1" s="23"/>
      <c r="B1" s="2" t="s">
        <v>141</v>
      </c>
      <c r="C1" s="2"/>
      <c r="D1" s="2"/>
      <c r="E1" s="2"/>
      <c r="F1" s="2"/>
      <c r="G1" s="2"/>
      <c r="H1" s="2"/>
      <c r="I1" s="67" t="e" vm="1">
        <v>#VALUE!</v>
      </c>
      <c r="J1" s="67"/>
    </row>
    <row r="2" spans="1:11" ht="18" customHeight="1" x14ac:dyDescent="0.2">
      <c r="B2" s="20" t="s">
        <v>67</v>
      </c>
      <c r="J2" s="21" t="s">
        <v>26</v>
      </c>
    </row>
    <row r="3" spans="1:11" ht="18" customHeight="1" x14ac:dyDescent="0.2"/>
    <row r="4" spans="1:11" ht="18" customHeight="1" x14ac:dyDescent="0.2">
      <c r="B4" s="9" t="s">
        <v>27</v>
      </c>
    </row>
    <row r="5" spans="1:11" ht="18" customHeight="1" x14ac:dyDescent="0.2">
      <c r="B5" s="66" t="s">
        <v>68</v>
      </c>
      <c r="C5" s="66"/>
      <c r="D5" s="66"/>
      <c r="E5" s="66"/>
      <c r="F5" s="66"/>
      <c r="G5" s="66"/>
      <c r="H5" s="66"/>
      <c r="I5" s="66"/>
      <c r="J5" s="66"/>
    </row>
    <row r="6" spans="1:11" ht="18" customHeight="1" x14ac:dyDescent="0.2">
      <c r="B6" s="66"/>
      <c r="C6" s="66"/>
      <c r="D6" s="66"/>
      <c r="E6" s="66"/>
      <c r="F6" s="66"/>
      <c r="G6" s="66"/>
      <c r="H6" s="66"/>
      <c r="I6" s="66"/>
      <c r="J6" s="66"/>
    </row>
    <row r="7" spans="1:11" ht="18" customHeight="1" x14ac:dyDescent="0.2">
      <c r="B7" s="66"/>
      <c r="C7" s="66"/>
      <c r="D7" s="66"/>
      <c r="E7" s="66"/>
      <c r="F7" s="66"/>
      <c r="G7" s="66"/>
      <c r="H7" s="66"/>
      <c r="I7" s="66"/>
      <c r="J7" s="66"/>
    </row>
    <row r="9" spans="1:11" x14ac:dyDescent="0.2">
      <c r="I9" s="60" t="s">
        <v>182</v>
      </c>
      <c r="J9" s="60" t="s">
        <v>205</v>
      </c>
    </row>
    <row r="10" spans="1:11" ht="18" customHeight="1" x14ac:dyDescent="0.2">
      <c r="A10" s="24"/>
      <c r="B10" s="25" t="s">
        <v>28</v>
      </c>
      <c r="C10"/>
      <c r="D10"/>
    </row>
    <row r="11" spans="1:11" ht="18" customHeight="1" x14ac:dyDescent="0.2">
      <c r="B11" s="40" t="s">
        <v>67</v>
      </c>
    </row>
    <row r="12" spans="1:11" customFormat="1" x14ac:dyDescent="0.2">
      <c r="A12" s="24"/>
      <c r="B12" s="11" t="str" cm="1">
        <f t="array" ref="B12">IFERROR(IM_ISCOMPLEX(),"Ctrl+c")</f>
        <v>Ctrl+c</v>
      </c>
      <c r="C12" s="5" t="s">
        <v>144</v>
      </c>
    </row>
    <row r="13" spans="1:11" customFormat="1" x14ac:dyDescent="0.2">
      <c r="A13" s="22"/>
      <c r="B13" s="11" t="str" cm="1">
        <f t="array" ref="B13">IFERROR(IM_ISHERMITIAN(),"Ctrl+c")</f>
        <v>Ctrl+c</v>
      </c>
      <c r="C13" s="5" t="s">
        <v>183</v>
      </c>
    </row>
    <row r="14" spans="1:11" customFormat="1" x14ac:dyDescent="0.2">
      <c r="A14" s="24"/>
      <c r="B14" s="11" t="str" cm="1">
        <f t="array" aca="1" ref="B14" ca="1">IFERROR(IM_TRANSPOSE(),"Ctrl+c")</f>
        <v>Ctrl+c</v>
      </c>
      <c r="C14" s="5" t="s">
        <v>113</v>
      </c>
    </row>
    <row r="15" spans="1:11" x14ac:dyDescent="0.2">
      <c r="A15" s="24"/>
      <c r="B15" s="11" t="str" cm="1">
        <f t="array" ref="B15">IFERROR(IM_DOT(),"Ctrl+c")</f>
        <v>Ctrl+c</v>
      </c>
      <c r="C15" s="8" t="s">
        <v>114</v>
      </c>
      <c r="D15"/>
      <c r="F15" s="19"/>
      <c r="H15" s="19"/>
      <c r="I15" s="19"/>
      <c r="J15" s="19"/>
      <c r="K15" s="19"/>
    </row>
    <row r="16" spans="1:11" customFormat="1" x14ac:dyDescent="0.2">
      <c r="A16" s="24"/>
      <c r="B16" s="11" t="str" cm="1">
        <f t="array" ref="B16">IFERROR(IM_SUMPRODUCT(),"Ctrl+c")</f>
        <v>Ctrl+c</v>
      </c>
      <c r="C16" s="5" t="s">
        <v>62</v>
      </c>
    </row>
    <row r="17" spans="1:11" x14ac:dyDescent="0.2">
      <c r="A17" s="24"/>
      <c r="B17" s="11" t="str" cm="1">
        <f t="array" ref="B17">IFERROR(IM_MMULT(),"Ctrl+c")</f>
        <v>Ctrl+c</v>
      </c>
      <c r="C17" s="5" t="s">
        <v>63</v>
      </c>
      <c r="D17"/>
      <c r="F17" s="19"/>
      <c r="H17" s="19"/>
      <c r="I17" s="19"/>
      <c r="J17" s="19"/>
      <c r="K17" s="19"/>
    </row>
    <row r="18" spans="1:11" x14ac:dyDescent="0.2">
      <c r="A18" s="24"/>
      <c r="B18" s="11" t="str" cm="1">
        <f t="array" ref="B18">IFERROR(IM_ROUNDTOZERO(),"Ctrl+c")</f>
        <v>Ctrl+c</v>
      </c>
      <c r="C18" s="5" t="s">
        <v>178</v>
      </c>
      <c r="D18"/>
      <c r="F18" s="19"/>
      <c r="H18" s="19"/>
      <c r="I18" s="19"/>
      <c r="J18" s="19"/>
      <c r="K18" s="19"/>
    </row>
    <row r="19" spans="1:11" x14ac:dyDescent="0.2">
      <c r="A19" s="24"/>
      <c r="B19" s="11" t="str" cm="1">
        <f t="array" ref="B19">IFERROR(IM_ROUND(),"Ctrl+c")</f>
        <v>Ctrl+c</v>
      </c>
      <c r="C19" s="5" t="s">
        <v>179</v>
      </c>
      <c r="D19"/>
      <c r="F19" s="19"/>
      <c r="H19" s="19"/>
      <c r="I19" s="19"/>
      <c r="J19" s="19"/>
      <c r="K19" s="19"/>
    </row>
    <row r="20" spans="1:11" x14ac:dyDescent="0.2">
      <c r="A20" s="24"/>
      <c r="B20" s="11" t="str" cm="1">
        <f t="array" ref="B20">IFERROR(IM_TOARRAY(),"Ctrl+c")</f>
        <v>Ctrl+c</v>
      </c>
      <c r="C20" s="5" t="s">
        <v>180</v>
      </c>
      <c r="D20"/>
      <c r="F20" s="19"/>
      <c r="H20" s="19"/>
      <c r="I20" s="19"/>
      <c r="J20" s="19"/>
      <c r="K20" s="19"/>
    </row>
    <row r="22" spans="1:11" x14ac:dyDescent="0.2">
      <c r="B22" s="25" t="s">
        <v>200</v>
      </c>
    </row>
    <row r="23" spans="1:11" x14ac:dyDescent="0.2">
      <c r="B23" s="11" t="str" cm="1">
        <f t="array" ref="B23">IFERROR(L_POLYVAL(),"Ctrl+c")</f>
        <v>Ctrl+c</v>
      </c>
      <c r="C23" s="5" t="s">
        <v>201</v>
      </c>
      <c r="D23"/>
    </row>
    <row r="24" spans="1:11" x14ac:dyDescent="0.2">
      <c r="B24" s="11" t="str" cm="1">
        <f t="array" ref="B24">IFERROR(L_POLYROOTS(),"Ctrl+c")</f>
        <v>Ctrl+c</v>
      </c>
      <c r="C24" s="5" t="s">
        <v>202</v>
      </c>
      <c r="D24"/>
    </row>
    <row r="25" spans="1:11" x14ac:dyDescent="0.2">
      <c r="B25" s="11" t="str" cm="1">
        <f t="array" ref="B25">IFERROR(L_POLYFROMROOTS(),"Ctrl+c")</f>
        <v>Ctrl+c</v>
      </c>
      <c r="C25" s="5" t="s">
        <v>203</v>
      </c>
      <c r="D25"/>
    </row>
    <row r="26" spans="1:11" x14ac:dyDescent="0.2">
      <c r="B26" s="11" t="str" cm="1">
        <f t="array" ref="B26">IFERROR(L_POLYMULT(),"Ctrl+c")</f>
        <v>Ctrl+c</v>
      </c>
      <c r="C26" s="5" t="s">
        <v>204</v>
      </c>
      <c r="D26"/>
    </row>
    <row r="27" spans="1:11" x14ac:dyDescent="0.2">
      <c r="A27" s="24"/>
      <c r="B27" s="11" t="str" cm="1">
        <f t="array" ref="B27">IFERROR(L_QUADRATIC(),"Ctrl+c")</f>
        <v>Ctrl+c</v>
      </c>
      <c r="C27" s="5" t="s">
        <v>143</v>
      </c>
      <c r="D27"/>
      <c r="F27" s="19"/>
      <c r="H27" s="19"/>
      <c r="I27" s="19"/>
      <c r="J27" s="19"/>
      <c r="K27" s="19"/>
    </row>
    <row r="29" spans="1:11" ht="18" customHeight="1" x14ac:dyDescent="0.2">
      <c r="B29" s="25" t="s">
        <v>31</v>
      </c>
      <c r="C29" s="4"/>
      <c r="D29" s="4"/>
      <c r="E29" s="4"/>
      <c r="F29" s="4"/>
      <c r="G29" s="4"/>
      <c r="H29" s="4"/>
      <c r="I29" s="4"/>
      <c r="J29" s="4"/>
    </row>
    <row r="30" spans="1:11" ht="18" customHeight="1" x14ac:dyDescent="0.2">
      <c r="B30" s="36" t="s">
        <v>97</v>
      </c>
      <c r="C30" s="5" t="s">
        <v>98</v>
      </c>
      <c r="D30" s="4"/>
      <c r="E30" s="4"/>
      <c r="F30" s="4"/>
      <c r="G30" s="4"/>
      <c r="H30" s="4"/>
      <c r="I30" s="4"/>
      <c r="J30" s="4"/>
    </row>
    <row r="31" spans="1:11" ht="18" customHeight="1" x14ac:dyDescent="0.2">
      <c r="B31" s="36" t="s">
        <v>97</v>
      </c>
      <c r="C31" s="5" t="s">
        <v>140</v>
      </c>
      <c r="D31" s="4"/>
      <c r="E31" s="4"/>
      <c r="F31" s="4"/>
      <c r="G31" s="4"/>
      <c r="H31" s="4"/>
      <c r="I31" s="4"/>
      <c r="J31" s="4"/>
    </row>
    <row r="32" spans="1:11" ht="18" customHeight="1" x14ac:dyDescent="0.2">
      <c r="B32" s="36" t="s">
        <v>97</v>
      </c>
      <c r="C32" s="5" t="s">
        <v>139</v>
      </c>
      <c r="D32" s="4"/>
      <c r="E32" s="4"/>
      <c r="F32" s="4"/>
      <c r="G32" s="4"/>
      <c r="H32" s="4"/>
      <c r="I32" s="4"/>
      <c r="J32" s="4"/>
    </row>
    <row r="33" spans="1:11" ht="18" customHeight="1" x14ac:dyDescent="0.2">
      <c r="B33" s="36" t="s">
        <v>97</v>
      </c>
      <c r="C33" s="5" t="s">
        <v>138</v>
      </c>
      <c r="D33" s="4"/>
      <c r="E33" s="4"/>
      <c r="F33" s="4"/>
      <c r="G33" s="4"/>
      <c r="H33" s="4"/>
      <c r="I33" s="4"/>
      <c r="J33" s="4"/>
    </row>
    <row r="34" spans="1:11" ht="18" customHeight="1" x14ac:dyDescent="0.2">
      <c r="B34" s="36" t="s">
        <v>97</v>
      </c>
      <c r="C34" s="5" t="s">
        <v>137</v>
      </c>
      <c r="D34" s="4"/>
      <c r="E34" s="4"/>
      <c r="F34" s="4"/>
      <c r="G34" s="4"/>
      <c r="H34" s="4"/>
      <c r="I34" s="4"/>
      <c r="J34" s="4"/>
    </row>
    <row r="35" spans="1:11" ht="18" customHeight="1" x14ac:dyDescent="0.2">
      <c r="B35" s="36" t="s">
        <v>97</v>
      </c>
      <c r="C35" s="5" t="s">
        <v>136</v>
      </c>
      <c r="D35" s="4"/>
      <c r="E35" s="4"/>
      <c r="F35" s="4"/>
      <c r="G35" s="4"/>
      <c r="H35" s="4"/>
      <c r="I35" s="4"/>
      <c r="J35" s="4"/>
    </row>
    <row r="36" spans="1:11" ht="18" customHeight="1" x14ac:dyDescent="0.2">
      <c r="B36" s="36" t="s">
        <v>97</v>
      </c>
      <c r="C36" s="5" t="s">
        <v>135</v>
      </c>
      <c r="D36" s="4"/>
      <c r="E36" s="4"/>
      <c r="F36" s="4"/>
      <c r="G36" s="4"/>
      <c r="H36" s="4"/>
      <c r="I36" s="4"/>
      <c r="J36" s="4"/>
    </row>
    <row r="37" spans="1:11" ht="18" customHeight="1" x14ac:dyDescent="0.2">
      <c r="B37" s="36" t="s">
        <v>97</v>
      </c>
      <c r="C37" s="5" t="s">
        <v>66</v>
      </c>
      <c r="D37" s="4"/>
      <c r="E37" s="4"/>
      <c r="F37" s="4"/>
      <c r="G37" s="4"/>
      <c r="H37" s="4"/>
      <c r="I37" s="4"/>
      <c r="J37" s="4"/>
    </row>
    <row r="38" spans="1:11" ht="18" customHeight="1" x14ac:dyDescent="0.2">
      <c r="B38" s="36" t="s">
        <v>97</v>
      </c>
      <c r="C38" s="5" t="s">
        <v>64</v>
      </c>
      <c r="D38" s="4"/>
      <c r="E38" s="4"/>
      <c r="F38" s="4"/>
      <c r="G38" s="4"/>
      <c r="H38" s="4"/>
      <c r="I38" s="4"/>
      <c r="J38" s="4"/>
    </row>
    <row r="39" spans="1:11" ht="18" customHeight="1" x14ac:dyDescent="0.2">
      <c r="B39" s="36" t="s">
        <v>97</v>
      </c>
      <c r="C39" s="5" t="s">
        <v>65</v>
      </c>
      <c r="D39" s="4"/>
      <c r="E39" s="4"/>
      <c r="F39" s="4"/>
      <c r="G39" s="4"/>
      <c r="H39" s="4"/>
      <c r="I39" s="4"/>
      <c r="J39" s="4"/>
    </row>
    <row r="40" spans="1:11" ht="18" customHeight="1" x14ac:dyDescent="0.2">
      <c r="B40" s="36" t="s">
        <v>97</v>
      </c>
      <c r="C40" s="5" t="s">
        <v>93</v>
      </c>
      <c r="D40" s="4"/>
      <c r="E40" s="4"/>
      <c r="F40" s="4"/>
      <c r="G40" s="4"/>
      <c r="H40" s="4"/>
      <c r="I40" s="4"/>
      <c r="J40" s="4"/>
    </row>
    <row r="41" spans="1:11" ht="18" customHeight="1" x14ac:dyDescent="0.2">
      <c r="B41" s="36" t="s">
        <v>97</v>
      </c>
      <c r="C41" s="5" t="s">
        <v>92</v>
      </c>
      <c r="D41" s="4"/>
      <c r="E41" s="4"/>
      <c r="F41" s="4"/>
      <c r="G41" s="4"/>
      <c r="H41" s="4"/>
      <c r="I41" s="4"/>
      <c r="J41" s="4"/>
    </row>
    <row r="42" spans="1:11" ht="18" customHeight="1" x14ac:dyDescent="0.2">
      <c r="B42" s="36" t="s">
        <v>97</v>
      </c>
      <c r="C42" s="5" t="s">
        <v>94</v>
      </c>
      <c r="D42" s="4"/>
      <c r="E42" s="4"/>
      <c r="F42" s="4"/>
      <c r="G42" s="4"/>
      <c r="H42" s="4"/>
      <c r="I42" s="4"/>
      <c r="J42" s="4"/>
    </row>
    <row r="43" spans="1:11" ht="18" customHeight="1" x14ac:dyDescent="0.2">
      <c r="B43" s="36" t="s">
        <v>97</v>
      </c>
      <c r="C43" s="5" t="s">
        <v>99</v>
      </c>
      <c r="D43" s="4"/>
      <c r="E43" s="4"/>
      <c r="F43" s="4"/>
      <c r="G43" s="4"/>
      <c r="H43" s="4"/>
      <c r="I43" s="4"/>
      <c r="J43" s="4"/>
    </row>
    <row r="44" spans="1:11" ht="18" customHeight="1" x14ac:dyDescent="0.2">
      <c r="B44" s="36" t="s">
        <v>97</v>
      </c>
      <c r="C44" s="5" t="s">
        <v>100</v>
      </c>
      <c r="D44" s="4"/>
      <c r="E44" s="4"/>
      <c r="F44" s="4"/>
      <c r="G44" s="4"/>
      <c r="H44" s="4"/>
      <c r="I44" s="4"/>
      <c r="J44" s="4"/>
    </row>
    <row r="45" spans="1:11" x14ac:dyDescent="0.2">
      <c r="B45" s="36" t="s">
        <v>97</v>
      </c>
      <c r="C45" s="5" t="s">
        <v>106</v>
      </c>
    </row>
    <row r="48" spans="1:11" customFormat="1" ht="23.25" x14ac:dyDescent="0.2">
      <c r="A48" s="22" t="s">
        <v>0</v>
      </c>
      <c r="B48" s="7" t="s">
        <v>29</v>
      </c>
      <c r="C48" s="6"/>
      <c r="D48" s="6"/>
      <c r="E48" s="6"/>
      <c r="F48" s="6"/>
      <c r="G48" s="6"/>
      <c r="H48" s="6"/>
      <c r="I48" s="6"/>
      <c r="J48" s="6"/>
      <c r="K48" s="5"/>
    </row>
    <row r="50" spans="3:9" x14ac:dyDescent="0.2">
      <c r="C50" s="17" t="s">
        <v>40</v>
      </c>
      <c r="D50" s="17" t="s">
        <v>41</v>
      </c>
      <c r="G50" s="30" t="s">
        <v>42</v>
      </c>
    </row>
    <row r="51" spans="3:9" x14ac:dyDescent="0.2">
      <c r="C51" s="18">
        <v>3</v>
      </c>
      <c r="D51" s="18">
        <v>10</v>
      </c>
      <c r="G51" s="19" t="str">
        <f>COMPLEX(C51,D51)</f>
        <v>3+10i</v>
      </c>
    </row>
    <row r="52" spans="3:9" x14ac:dyDescent="0.2">
      <c r="C52" s="18">
        <v>2</v>
      </c>
      <c r="D52" s="18">
        <v>-3</v>
      </c>
      <c r="G52" s="19" t="str">
        <f>COMPLEX(C52,D52)</f>
        <v>2-3i</v>
      </c>
    </row>
    <row r="53" spans="3:9" x14ac:dyDescent="0.2">
      <c r="C53" s="18">
        <f>PI()</f>
        <v>3.1415926535897931</v>
      </c>
      <c r="D53" s="18">
        <f>2/3</f>
        <v>0.66666666666666663</v>
      </c>
      <c r="G53" s="19" t="str">
        <f>COMPLEX(C53,D53)</f>
        <v>3.14159265358979+0.666666666666667i</v>
      </c>
    </row>
    <row r="56" spans="3:9" x14ac:dyDescent="0.2">
      <c r="C56" s="17" t="s">
        <v>32</v>
      </c>
      <c r="E56" s="30" t="s">
        <v>33</v>
      </c>
      <c r="F56" s="30" t="s">
        <v>34</v>
      </c>
      <c r="G56" s="30" t="s">
        <v>36</v>
      </c>
      <c r="H56" s="30" t="s">
        <v>30</v>
      </c>
      <c r="I56" s="30" t="s">
        <v>35</v>
      </c>
    </row>
    <row r="57" spans="3:9" x14ac:dyDescent="0.2">
      <c r="C57" s="18" t="str">
        <f>COMPLEX(-2,-2)</f>
        <v>-2-2i</v>
      </c>
      <c r="E57" s="19">
        <f>IMREAL(C57)</f>
        <v>-2</v>
      </c>
      <c r="F57" s="19">
        <f>IMAGINARY(C57)</f>
        <v>-2</v>
      </c>
      <c r="G57" s="19" t="str">
        <f>IMCONJUGATE(C57)</f>
        <v>-2+2i</v>
      </c>
      <c r="H57" s="5">
        <f>IMABS(C57)</f>
        <v>2.8284271247461903</v>
      </c>
      <c r="I57" s="5">
        <f>IMARGUMENT(C57)</f>
        <v>-2.3561944901923448</v>
      </c>
    </row>
    <row r="58" spans="3:9" x14ac:dyDescent="0.2">
      <c r="C58" s="18" t="str">
        <f>COMPLEX(2,-1)</f>
        <v>2-i</v>
      </c>
      <c r="E58" s="19">
        <f>IMREAL(C58)</f>
        <v>2</v>
      </c>
      <c r="F58" s="19">
        <f>IMAGINARY(C58)</f>
        <v>-1</v>
      </c>
      <c r="G58" s="19" t="str">
        <f>IMCONJUGATE(C58)</f>
        <v>2+i</v>
      </c>
      <c r="H58" s="5">
        <f>IMABS(C58)</f>
        <v>2.2360679774997898</v>
      </c>
      <c r="I58" s="5">
        <f>IMARGUMENT(C58)</f>
        <v>-0.46364760900080609</v>
      </c>
    </row>
    <row r="59" spans="3:9" x14ac:dyDescent="0.2">
      <c r="C59" s="18" t="str">
        <f>COMPLEX(PI(),2/3)</f>
        <v>3.14159265358979+0.666666666666667i</v>
      </c>
      <c r="E59" s="19">
        <f>IMREAL(C59)</f>
        <v>3.14159265358979</v>
      </c>
      <c r="F59" s="19">
        <f>IMAGINARY(C59)</f>
        <v>0.66666666666666696</v>
      </c>
      <c r="G59" s="19" t="str">
        <f>IMCONJUGATE(C59)</f>
        <v>3.14159265358979-0.666666666666667i</v>
      </c>
      <c r="H59" s="5">
        <f>IMABS(C59)</f>
        <v>3.2115492905346765</v>
      </c>
      <c r="I59" s="5">
        <f>IMARGUMENT(C59)</f>
        <v>0.20910464382373339</v>
      </c>
    </row>
    <row r="62" spans="3:9" x14ac:dyDescent="0.2">
      <c r="C62" s="17" t="s">
        <v>69</v>
      </c>
      <c r="D62" s="17"/>
      <c r="F62" s="30" t="s">
        <v>37</v>
      </c>
    </row>
    <row r="63" spans="3:9" x14ac:dyDescent="0.2">
      <c r="C63" s="18" t="s">
        <v>49</v>
      </c>
      <c r="D63" s="18" t="s">
        <v>70</v>
      </c>
      <c r="F63" s="19" t="str">
        <f>IMSUM(C63:D65)</f>
        <v>9+9i</v>
      </c>
    </row>
    <row r="64" spans="3:9" x14ac:dyDescent="0.2">
      <c r="C64" s="18" t="s">
        <v>49</v>
      </c>
      <c r="D64" s="18" t="s">
        <v>70</v>
      </c>
    </row>
    <row r="65" spans="2:7" x14ac:dyDescent="0.2">
      <c r="C65" s="18" t="s">
        <v>49</v>
      </c>
      <c r="D65" s="18" t="s">
        <v>70</v>
      </c>
      <c r="F65" s="30" t="s">
        <v>38</v>
      </c>
    </row>
    <row r="66" spans="2:7" x14ac:dyDescent="0.2">
      <c r="B66" s="33" t="s">
        <v>71</v>
      </c>
      <c r="C66" s="19" t="str">
        <f>IMSUM(C63:C65)</f>
        <v>3+3i</v>
      </c>
      <c r="D66" s="19" t="str">
        <f>IMSUM(D63:D65)</f>
        <v>6+6i</v>
      </c>
      <c r="F66" s="19" t="str">
        <f>IMPRODUCT(C63:D65)</f>
        <v>-64i</v>
      </c>
    </row>
    <row r="67" spans="2:7" x14ac:dyDescent="0.2">
      <c r="B67" s="33" t="s">
        <v>72</v>
      </c>
      <c r="C67" s="19" t="str">
        <f>IMPRODUCT(C63:C65)</f>
        <v>-2+2i</v>
      </c>
      <c r="D67" s="19" t="str">
        <f>IMPRODUCT(D63:D65)</f>
        <v>-16+16i</v>
      </c>
    </row>
    <row r="69" spans="2:7" x14ac:dyDescent="0.2">
      <c r="C69" s="17" t="s">
        <v>32</v>
      </c>
      <c r="D69" s="17" t="s">
        <v>89</v>
      </c>
      <c r="F69" s="30" t="s">
        <v>90</v>
      </c>
    </row>
    <row r="70" spans="2:7" x14ac:dyDescent="0.2">
      <c r="C70" s="18" t="s">
        <v>70</v>
      </c>
      <c r="D70" s="18">
        <v>3</v>
      </c>
      <c r="F70" s="19" t="str">
        <f>IMPOWER(C70,D70)</f>
        <v>-16+16i</v>
      </c>
    </row>
    <row r="72" spans="2:7" x14ac:dyDescent="0.2">
      <c r="C72" s="17" t="s">
        <v>32</v>
      </c>
      <c r="F72" s="30" t="s">
        <v>88</v>
      </c>
    </row>
    <row r="73" spans="2:7" x14ac:dyDescent="0.2">
      <c r="C73" s="18" t="s">
        <v>91</v>
      </c>
      <c r="F73" s="19" t="str">
        <f>IMSQRT(C73)</f>
        <v>2+2i</v>
      </c>
    </row>
    <row r="76" spans="2:7" x14ac:dyDescent="0.2">
      <c r="C76" s="17" t="s">
        <v>73</v>
      </c>
      <c r="D76" s="18" t="s">
        <v>75</v>
      </c>
      <c r="F76" s="30" t="s">
        <v>76</v>
      </c>
      <c r="G76" s="30" t="s">
        <v>77</v>
      </c>
    </row>
    <row r="77" spans="2:7" x14ac:dyDescent="0.2">
      <c r="C77" s="17" t="s">
        <v>74</v>
      </c>
      <c r="D77" s="18" t="s">
        <v>70</v>
      </c>
      <c r="F77" s="19" t="str">
        <f>IMDIV(D76,D77)</f>
        <v>5</v>
      </c>
      <c r="G77" s="19" t="str">
        <f>IMSUB(D76,D77)</f>
        <v>8+8i</v>
      </c>
    </row>
    <row r="80" spans="2:7" x14ac:dyDescent="0.2">
      <c r="C80" s="17" t="s">
        <v>32</v>
      </c>
      <c r="F80" s="30" t="s">
        <v>35</v>
      </c>
    </row>
    <row r="81" spans="3:8" x14ac:dyDescent="0.2">
      <c r="C81" s="18" t="s">
        <v>70</v>
      </c>
      <c r="E81" s="33" t="s">
        <v>47</v>
      </c>
      <c r="F81" s="5">
        <f>IMARGUMENT(C81)</f>
        <v>0.78539816339744828</v>
      </c>
      <c r="H81"/>
    </row>
    <row r="82" spans="3:8" x14ac:dyDescent="0.2">
      <c r="E82" s="33" t="s">
        <v>46</v>
      </c>
      <c r="F82" s="19">
        <f>DEGREES(F81)</f>
        <v>45</v>
      </c>
    </row>
    <row r="83" spans="3:8" x14ac:dyDescent="0.2">
      <c r="G83"/>
    </row>
    <row r="84" spans="3:8" x14ac:dyDescent="0.2">
      <c r="G84"/>
    </row>
    <row r="85" spans="3:8" x14ac:dyDescent="0.2">
      <c r="C85" s="17" t="s">
        <v>32</v>
      </c>
      <c r="E85" s="30" t="s">
        <v>101</v>
      </c>
      <c r="G85" s="30" t="s">
        <v>102</v>
      </c>
    </row>
    <row r="86" spans="3:8" x14ac:dyDescent="0.2">
      <c r="C86" s="18" t="s">
        <v>70</v>
      </c>
      <c r="E86" s="5" t="str">
        <f>IMEXP(C86)</f>
        <v>-3.07493232063936+6.71884969742825i</v>
      </c>
      <c r="G86" s="19" t="str">
        <f>IMLN(E86)</f>
        <v>2+2i</v>
      </c>
    </row>
    <row r="87" spans="3:8" x14ac:dyDescent="0.2">
      <c r="C87" s="35"/>
      <c r="G87"/>
    </row>
    <row r="88" spans="3:8" x14ac:dyDescent="0.2">
      <c r="C88" s="35"/>
      <c r="G88"/>
    </row>
    <row r="89" spans="3:8" x14ac:dyDescent="0.2">
      <c r="C89" s="17" t="s">
        <v>32</v>
      </c>
      <c r="E89" s="30" t="s">
        <v>105</v>
      </c>
      <c r="G89" s="30" t="s">
        <v>104</v>
      </c>
    </row>
    <row r="90" spans="3:8" x14ac:dyDescent="0.2">
      <c r="C90" s="18" t="s">
        <v>103</v>
      </c>
      <c r="E90" s="5" t="str">
        <f>IMLOG10(C90)</f>
        <v>2+0.682188176920921i</v>
      </c>
      <c r="G90" s="8" t="str">
        <f>IMLOG2(C90)</f>
        <v>6.64385618977473+2.2661800709136i</v>
      </c>
    </row>
    <row r="91" spans="3:8" x14ac:dyDescent="0.2">
      <c r="C91" s="35"/>
      <c r="G91"/>
    </row>
    <row r="92" spans="3:8" x14ac:dyDescent="0.2">
      <c r="G92"/>
    </row>
    <row r="93" spans="3:8" x14ac:dyDescent="0.2">
      <c r="C93" s="17" t="s">
        <v>32</v>
      </c>
      <c r="E93" s="30" t="s">
        <v>79</v>
      </c>
      <c r="F93" s="5" t="str">
        <f>IMSIN(C94)</f>
        <v>3.42095486111701-1.50930648532362i</v>
      </c>
      <c r="G93"/>
    </row>
    <row r="94" spans="3:8" x14ac:dyDescent="0.2">
      <c r="C94" s="18" t="s">
        <v>70</v>
      </c>
      <c r="E94" s="30" t="s">
        <v>81</v>
      </c>
      <c r="F94" s="5" t="str">
        <f>_xlfn.IMSINH(C94)</f>
        <v>-1.50930648532362+3.42095486111701i</v>
      </c>
      <c r="G94"/>
    </row>
    <row r="95" spans="3:8" x14ac:dyDescent="0.2">
      <c r="E95" s="30" t="s">
        <v>78</v>
      </c>
      <c r="F95" s="5" t="str">
        <f>IMCOS(C94)</f>
        <v>-1.56562583531574-3.29789483631124i</v>
      </c>
      <c r="G95"/>
    </row>
    <row r="96" spans="3:8" x14ac:dyDescent="0.2">
      <c r="E96" s="30" t="s">
        <v>80</v>
      </c>
      <c r="F96" s="5" t="str">
        <f>_xlfn.IMCOSH(C94)</f>
        <v>-1.56562583531574+3.29789483631124i</v>
      </c>
      <c r="G96"/>
    </row>
    <row r="97" spans="1:13" x14ac:dyDescent="0.2">
      <c r="E97" s="30" t="s">
        <v>82</v>
      </c>
      <c r="F97" s="5" t="str">
        <f>_xlfn.IMTAN(C94)</f>
        <v>-0.0283929528682323+1.02383559457047i</v>
      </c>
      <c r="G97"/>
    </row>
    <row r="98" spans="1:13" x14ac:dyDescent="0.2">
      <c r="E98" s="30" t="s">
        <v>83</v>
      </c>
      <c r="F98" s="5" t="str">
        <f>_xlfn.IMCOT(C94)</f>
        <v>-0.0270655117325545-0.97596873511731i</v>
      </c>
      <c r="G98"/>
    </row>
    <row r="99" spans="1:13" x14ac:dyDescent="0.2">
      <c r="E99" s="30" t="s">
        <v>84</v>
      </c>
      <c r="F99" s="5" t="str">
        <f>_xlfn.IMSEC($C$94)</f>
        <v>-0.117475142661415+0.24745418582076i</v>
      </c>
      <c r="G99"/>
    </row>
    <row r="100" spans="1:13" x14ac:dyDescent="0.2">
      <c r="E100" s="30" t="s">
        <v>86</v>
      </c>
      <c r="F100" s="5" t="str">
        <f>_xlfn.IMSECH($C$94)</f>
        <v>-0.117475142661415-0.24745418582076i</v>
      </c>
      <c r="G100"/>
    </row>
    <row r="101" spans="1:13" x14ac:dyDescent="0.2">
      <c r="E101" s="30" t="s">
        <v>85</v>
      </c>
      <c r="F101" s="5" t="str">
        <f>_xlfn.IMCSC($C$94)</f>
        <v>0.244687073586957+0.107954592221385i</v>
      </c>
      <c r="G101"/>
    </row>
    <row r="102" spans="1:13" x14ac:dyDescent="0.2">
      <c r="E102" s="30" t="s">
        <v>87</v>
      </c>
      <c r="F102" s="5" t="str">
        <f>_xlfn.IMCSCH($C$94)</f>
        <v>-0.107954592221385-0.244687073586957i</v>
      </c>
      <c r="G102"/>
    </row>
    <row r="103" spans="1:13" x14ac:dyDescent="0.2">
      <c r="G103"/>
    </row>
    <row r="104" spans="1:13" x14ac:dyDescent="0.2">
      <c r="G104"/>
    </row>
    <row r="105" spans="1:13" customFormat="1" ht="23.25" x14ac:dyDescent="0.2">
      <c r="A105" s="22" t="s">
        <v>0</v>
      </c>
      <c r="B105" s="7" t="s">
        <v>175</v>
      </c>
      <c r="C105" s="6"/>
      <c r="D105" s="6"/>
      <c r="E105" s="6"/>
      <c r="F105" s="6"/>
      <c r="G105" s="6"/>
      <c r="H105" s="6"/>
      <c r="I105" s="6"/>
      <c r="J105" s="6"/>
      <c r="K105" s="5"/>
    </row>
    <row r="106" spans="1:13" x14ac:dyDescent="0.2">
      <c r="B106" s="40" t="s">
        <v>67</v>
      </c>
      <c r="G106"/>
    </row>
    <row r="107" spans="1:13" x14ac:dyDescent="0.2">
      <c r="G107"/>
    </row>
    <row r="108" spans="1:13" x14ac:dyDescent="0.2">
      <c r="C108" s="17" t="s">
        <v>69</v>
      </c>
      <c r="D108" s="17"/>
      <c r="F108" s="30" t="s">
        <v>174</v>
      </c>
      <c r="G108"/>
      <c r="I108" s="30" t="s">
        <v>173</v>
      </c>
      <c r="L108" s="30" t="s">
        <v>176</v>
      </c>
    </row>
    <row r="109" spans="1:13" x14ac:dyDescent="0.2">
      <c r="C109" s="18" t="s">
        <v>167</v>
      </c>
      <c r="D109" s="18" t="s">
        <v>170</v>
      </c>
      <c r="F109" s="5" cm="1">
        <f t="array" ref="F109:G111">IM_REAL(C109:D111)</f>
        <v>10</v>
      </c>
      <c r="G109">
        <v>1</v>
      </c>
      <c r="I109" s="5" cm="1">
        <f t="array" ref="I109:J111">IM_IMAGINARY(C109:D111)</f>
        <v>5</v>
      </c>
      <c r="J109" s="5">
        <v>-0.5</v>
      </c>
      <c r="L109" s="5" t="str" cm="1">
        <f t="array" ref="L109:M111">IM_COMPLEX(_xlfn.ANCHORARRAY(F109),_xlfn.ANCHORARRAY(I109))</f>
        <v>10+5i</v>
      </c>
      <c r="M109" s="5" t="str">
        <v>1-0.5i</v>
      </c>
    </row>
    <row r="110" spans="1:13" x14ac:dyDescent="0.2">
      <c r="C110" s="18" t="s">
        <v>168</v>
      </c>
      <c r="D110" s="18" t="s">
        <v>171</v>
      </c>
      <c r="F110" s="5">
        <v>20</v>
      </c>
      <c r="G110">
        <v>2</v>
      </c>
      <c r="I110" s="5">
        <v>6</v>
      </c>
      <c r="J110" s="5">
        <v>-0.6</v>
      </c>
      <c r="L110" s="5" t="str">
        <v>20+6i</v>
      </c>
      <c r="M110" s="5" t="str">
        <v>2-0.6i</v>
      </c>
    </row>
    <row r="111" spans="1:13" x14ac:dyDescent="0.2">
      <c r="C111" s="18" t="s">
        <v>169</v>
      </c>
      <c r="D111" s="18" t="s">
        <v>172</v>
      </c>
      <c r="F111" s="5">
        <v>30</v>
      </c>
      <c r="G111">
        <v>3</v>
      </c>
      <c r="I111" s="5">
        <v>7</v>
      </c>
      <c r="J111" s="5">
        <v>-0.7</v>
      </c>
      <c r="L111" s="5" t="str">
        <v>30+7i</v>
      </c>
      <c r="M111" s="5" t="str">
        <v>3-0.7i</v>
      </c>
    </row>
    <row r="112" spans="1:13" x14ac:dyDescent="0.2">
      <c r="G112"/>
    </row>
    <row r="113" spans="1:11" x14ac:dyDescent="0.2">
      <c r="G113"/>
    </row>
    <row r="114" spans="1:11" x14ac:dyDescent="0.2">
      <c r="G114"/>
    </row>
    <row r="115" spans="1:11" customFormat="1" ht="23.25" x14ac:dyDescent="0.2">
      <c r="A115" s="19" t="s">
        <v>0</v>
      </c>
      <c r="B115" s="7" t="s">
        <v>129</v>
      </c>
      <c r="C115" s="6"/>
      <c r="D115" s="6"/>
      <c r="E115" s="6"/>
      <c r="F115" s="6"/>
      <c r="G115" s="6"/>
      <c r="H115" s="6"/>
      <c r="I115" s="6"/>
      <c r="J115" s="6"/>
      <c r="K115" s="5"/>
    </row>
    <row r="116" spans="1:11" customFormat="1" ht="18" customHeight="1" x14ac:dyDescent="0.2">
      <c r="A116" s="19"/>
      <c r="B116" s="40" t="s">
        <v>67</v>
      </c>
      <c r="C116" s="5"/>
      <c r="D116" s="5"/>
      <c r="E116" s="5"/>
      <c r="F116" s="5"/>
      <c r="I116" s="5"/>
      <c r="J116" s="5"/>
      <c r="K116" s="5"/>
    </row>
    <row r="117" spans="1:11" x14ac:dyDescent="0.2">
      <c r="G117"/>
    </row>
    <row r="118" spans="1:11" x14ac:dyDescent="0.2">
      <c r="C118" s="38" t="s">
        <v>120</v>
      </c>
      <c r="D118" s="17"/>
      <c r="E118" s="17"/>
      <c r="G118" s="30" t="s">
        <v>193</v>
      </c>
      <c r="H118" s="30" t="s">
        <v>119</v>
      </c>
    </row>
    <row r="119" spans="1:11" x14ac:dyDescent="0.2">
      <c r="C119" s="18">
        <v>1</v>
      </c>
      <c r="D119" s="18">
        <v>2</v>
      </c>
      <c r="E119" s="18">
        <v>3</v>
      </c>
      <c r="G119" s="5" t="b" cm="1">
        <f t="array" ref="G119">OR(ISTEXT(C119:E120))</f>
        <v>0</v>
      </c>
      <c r="H119" s="5" t="b" cm="1">
        <f t="array" ref="H119">IM_ISCOMPLEX(C119:E120)</f>
        <v>0</v>
      </c>
      <c r="I119" s="5" t="s">
        <v>123</v>
      </c>
    </row>
    <row r="120" spans="1:11" x14ac:dyDescent="0.2">
      <c r="C120" s="18">
        <v>4</v>
      </c>
      <c r="D120" s="18">
        <v>5</v>
      </c>
      <c r="E120" s="18">
        <v>6</v>
      </c>
      <c r="H120"/>
    </row>
    <row r="121" spans="1:11" x14ac:dyDescent="0.2">
      <c r="H121"/>
    </row>
    <row r="122" spans="1:11" x14ac:dyDescent="0.2">
      <c r="C122" s="38" t="s">
        <v>111</v>
      </c>
      <c r="D122" s="17"/>
      <c r="E122" s="17"/>
      <c r="G122" s="30" t="s">
        <v>193</v>
      </c>
      <c r="H122" s="30" t="s">
        <v>119</v>
      </c>
    </row>
    <row r="123" spans="1:11" x14ac:dyDescent="0.2">
      <c r="C123" s="18">
        <v>1</v>
      </c>
      <c r="D123" s="18" t="s">
        <v>121</v>
      </c>
      <c r="E123" s="18">
        <v>3</v>
      </c>
      <c r="G123" s="5" t="b" cm="1">
        <f t="array" ref="G123">OR(ISTEXT(C123:E124))</f>
        <v>1</v>
      </c>
      <c r="H123" s="5" t="b" cm="1">
        <f t="array" ref="H123">IM_ISCOMPLEX(C123:E124)</f>
        <v>1</v>
      </c>
      <c r="I123" s="5" t="s">
        <v>124</v>
      </c>
    </row>
    <row r="124" spans="1:11" x14ac:dyDescent="0.2">
      <c r="C124" s="18">
        <v>4</v>
      </c>
      <c r="D124" s="18">
        <v>5</v>
      </c>
      <c r="E124" s="18">
        <v>6</v>
      </c>
      <c r="H124"/>
    </row>
    <row r="125" spans="1:11" x14ac:dyDescent="0.2">
      <c r="H125"/>
    </row>
    <row r="126" spans="1:11" x14ac:dyDescent="0.2">
      <c r="C126" s="38" t="s">
        <v>122</v>
      </c>
      <c r="D126" s="17"/>
      <c r="E126" s="17"/>
      <c r="G126" s="30" t="s">
        <v>193</v>
      </c>
      <c r="H126" s="30" t="s">
        <v>119</v>
      </c>
    </row>
    <row r="127" spans="1:11" x14ac:dyDescent="0.2">
      <c r="C127" s="18">
        <v>1</v>
      </c>
      <c r="D127" s="18" t="s">
        <v>73</v>
      </c>
      <c r="E127" s="18">
        <v>3</v>
      </c>
      <c r="G127" s="5" t="b" cm="1">
        <f t="array" ref="G127">OR(ISTEXT(C127:E128))</f>
        <v>1</v>
      </c>
      <c r="H127" s="5" t="b" cm="1">
        <f t="array" ref="H127">IM_ISCOMPLEX(C127:E128)</f>
        <v>0</v>
      </c>
      <c r="I127" s="5" t="s">
        <v>125</v>
      </c>
    </row>
    <row r="128" spans="1:11" x14ac:dyDescent="0.2">
      <c r="C128" s="18">
        <v>4</v>
      </c>
      <c r="D128" s="18">
        <v>5</v>
      </c>
      <c r="E128" s="18">
        <v>6</v>
      </c>
      <c r="H128"/>
    </row>
    <row r="129" spans="1:11" x14ac:dyDescent="0.2">
      <c r="H129"/>
    </row>
    <row r="130" spans="1:11" x14ac:dyDescent="0.2">
      <c r="C130" s="38" t="s">
        <v>126</v>
      </c>
      <c r="D130" s="17"/>
      <c r="E130" s="17"/>
      <c r="G130" s="30" t="s">
        <v>193</v>
      </c>
      <c r="H130" s="30" t="s">
        <v>119</v>
      </c>
    </row>
    <row r="131" spans="1:11" x14ac:dyDescent="0.2">
      <c r="C131" s="18">
        <v>1</v>
      </c>
      <c r="D131" s="18"/>
      <c r="E131" s="18">
        <v>3</v>
      </c>
      <c r="G131" s="5" t="b" cm="1">
        <f t="array" ref="G131">OR(ISTEXT(C131:E132))</f>
        <v>0</v>
      </c>
      <c r="H131" s="5" t="b" cm="1">
        <f t="array" ref="H131">IM_ISCOMPLEX(C131:E132)</f>
        <v>0</v>
      </c>
      <c r="I131" s="5" t="s">
        <v>128</v>
      </c>
    </row>
    <row r="132" spans="1:11" x14ac:dyDescent="0.2">
      <c r="C132" s="18">
        <v>4</v>
      </c>
      <c r="D132" s="18">
        <v>5</v>
      </c>
      <c r="E132" s="18">
        <v>6</v>
      </c>
      <c r="H132"/>
    </row>
    <row r="133" spans="1:11" x14ac:dyDescent="0.2">
      <c r="H133"/>
    </row>
    <row r="134" spans="1:11" x14ac:dyDescent="0.2">
      <c r="C134" s="38" t="s">
        <v>127</v>
      </c>
      <c r="D134" s="17"/>
      <c r="E134" s="17"/>
      <c r="G134" s="30" t="s">
        <v>193</v>
      </c>
      <c r="H134" s="30" t="s">
        <v>119</v>
      </c>
    </row>
    <row r="135" spans="1:11" x14ac:dyDescent="0.2">
      <c r="C135" s="18">
        <v>1</v>
      </c>
      <c r="D135" s="18" t="s">
        <v>121</v>
      </c>
      <c r="E135" s="18">
        <v>3</v>
      </c>
      <c r="G135" s="5" t="b" cm="1">
        <f t="array" ref="G135">OR(ISTEXT(C135:E136))</f>
        <v>1</v>
      </c>
      <c r="H135" s="5" t="b" cm="1">
        <f t="array" ref="H135">IM_ISCOMPLEX(C135:E136)</f>
        <v>1</v>
      </c>
    </row>
    <row r="136" spans="1:11" x14ac:dyDescent="0.2">
      <c r="C136" s="18">
        <v>4</v>
      </c>
      <c r="D136" s="18">
        <v>5</v>
      </c>
      <c r="E136" s="18"/>
      <c r="H136"/>
    </row>
    <row r="138" spans="1:11" x14ac:dyDescent="0.2">
      <c r="C138" s="38" t="s">
        <v>188</v>
      </c>
      <c r="D138" s="17"/>
      <c r="E138" s="17"/>
      <c r="G138" s="30" t="s">
        <v>193</v>
      </c>
      <c r="H138" s="30" t="s">
        <v>119</v>
      </c>
    </row>
    <row r="139" spans="1:11" x14ac:dyDescent="0.2">
      <c r="C139" s="18" t="s">
        <v>187</v>
      </c>
      <c r="D139" s="18">
        <v>2</v>
      </c>
      <c r="E139" s="18">
        <v>3</v>
      </c>
      <c r="G139" s="5" t="b" cm="1">
        <f t="array" ref="G139">OR(ISTEXT(C139:E140))</f>
        <v>1</v>
      </c>
      <c r="H139" s="5" t="b" cm="1">
        <f t="array" ref="H139">IM_ISCOMPLEX(C139:E140)</f>
        <v>1</v>
      </c>
      <c r="I139" s="5" t="s">
        <v>123</v>
      </c>
    </row>
    <row r="140" spans="1:11" x14ac:dyDescent="0.2">
      <c r="C140" s="18">
        <v>4</v>
      </c>
      <c r="D140" s="18">
        <v>5</v>
      </c>
      <c r="E140" s="18">
        <v>6</v>
      </c>
      <c r="H140"/>
    </row>
    <row r="141" spans="1:11" x14ac:dyDescent="0.2">
      <c r="H141"/>
    </row>
    <row r="142" spans="1:11" x14ac:dyDescent="0.2">
      <c r="G142"/>
    </row>
    <row r="144" spans="1:11" customFormat="1" ht="23.25" x14ac:dyDescent="0.2">
      <c r="A144" s="22" t="s">
        <v>0</v>
      </c>
      <c r="B144" s="7" t="s">
        <v>109</v>
      </c>
      <c r="C144" s="6"/>
      <c r="D144" s="6"/>
      <c r="E144" s="6"/>
      <c r="F144" s="6"/>
      <c r="G144" s="6"/>
      <c r="H144" s="6"/>
      <c r="I144" s="6"/>
      <c r="J144" s="6"/>
      <c r="K144" s="5"/>
    </row>
    <row r="145" spans="1:11" customFormat="1" ht="18" customHeight="1" x14ac:dyDescent="0.2">
      <c r="A145" s="22"/>
      <c r="B145" s="40" t="s">
        <v>67</v>
      </c>
      <c r="C145" s="5"/>
      <c r="D145" s="5"/>
      <c r="E145" s="5"/>
      <c r="F145" s="5"/>
      <c r="G145" s="5"/>
      <c r="H145" s="5"/>
      <c r="I145" s="5"/>
      <c r="J145" s="5"/>
      <c r="K145" s="5"/>
    </row>
    <row r="147" spans="1:11" x14ac:dyDescent="0.2">
      <c r="C147" s="38" t="s">
        <v>111</v>
      </c>
      <c r="D147" s="17"/>
      <c r="E147" s="17"/>
      <c r="G147" s="37" t="s">
        <v>107</v>
      </c>
      <c r="H147" s="30"/>
    </row>
    <row r="148" spans="1:11" x14ac:dyDescent="0.2">
      <c r="C148" s="18">
        <v>1</v>
      </c>
      <c r="D148" s="18" t="s">
        <v>48</v>
      </c>
      <c r="E148" s="18">
        <v>5</v>
      </c>
      <c r="G148" s="19" t="str" cm="1">
        <f t="array" ref="G148:H150">IM_CTRANSPOSE(C148:E149)</f>
        <v>1</v>
      </c>
      <c r="H148" s="19" t="str">
        <v>1-i</v>
      </c>
    </row>
    <row r="149" spans="1:11" x14ac:dyDescent="0.2">
      <c r="C149" s="18" t="s">
        <v>49</v>
      </c>
      <c r="D149" s="18" t="s">
        <v>50</v>
      </c>
      <c r="E149" s="18" t="s">
        <v>51</v>
      </c>
      <c r="G149" s="19" t="str">
        <v>-2+i</v>
      </c>
      <c r="H149" s="19" t="str">
        <v>-i</v>
      </c>
    </row>
    <row r="150" spans="1:11" x14ac:dyDescent="0.2">
      <c r="G150" s="19" t="str">
        <v>5</v>
      </c>
      <c r="H150" s="19" t="str">
        <v>4+2i</v>
      </c>
    </row>
    <row r="151" spans="1:11" x14ac:dyDescent="0.2">
      <c r="C151" s="30" t="s">
        <v>52</v>
      </c>
      <c r="D151" s="8" t="s">
        <v>54</v>
      </c>
      <c r="G151" s="19"/>
      <c r="H151" s="19"/>
    </row>
    <row r="152" spans="1:11" x14ac:dyDescent="0.2">
      <c r="C152" s="19" cm="1">
        <f t="array" ref="C152:D154">TRANSPOSE(C148:E149)</f>
        <v>1</v>
      </c>
      <c r="D152" s="19" t="str">
        <v>1+i</v>
      </c>
    </row>
    <row r="153" spans="1:11" x14ac:dyDescent="0.2">
      <c r="C153" s="19" t="str">
        <v>-2-i</v>
      </c>
      <c r="D153" s="19" t="str">
        <v>i</v>
      </c>
    </row>
    <row r="154" spans="1:11" x14ac:dyDescent="0.2">
      <c r="C154" s="19">
        <v>5</v>
      </c>
      <c r="D154" s="19" t="str">
        <v>4-2i</v>
      </c>
    </row>
    <row r="155" spans="1:11" x14ac:dyDescent="0.2">
      <c r="C155" s="30" t="s">
        <v>53</v>
      </c>
      <c r="D155" s="8" t="s">
        <v>110</v>
      </c>
    </row>
    <row r="156" spans="1:11" x14ac:dyDescent="0.2">
      <c r="C156" s="19" t="str" cm="1">
        <f t="array" ref="C156:D158">_xlfn.MAP(_xlfn.ANCHORARRAY(C152),_xlfn.LAMBDA(_xlpm.cell,IMCONJUGATE(_xlpm.cell)))</f>
        <v>1</v>
      </c>
      <c r="D156" s="19" t="str">
        <v>1-i</v>
      </c>
    </row>
    <row r="157" spans="1:11" x14ac:dyDescent="0.2">
      <c r="C157" s="19" t="str">
        <v>-2+i</v>
      </c>
      <c r="D157" s="19" t="str">
        <v>-i</v>
      </c>
    </row>
    <row r="158" spans="1:11" x14ac:dyDescent="0.2">
      <c r="C158" s="19" t="str">
        <v>5</v>
      </c>
      <c r="D158" s="19" t="str">
        <v>4+2i</v>
      </c>
    </row>
    <row r="161" spans="1:11" customFormat="1" ht="23.25" x14ac:dyDescent="0.2">
      <c r="A161" s="19" t="s">
        <v>0</v>
      </c>
      <c r="B161" s="7" t="s">
        <v>184</v>
      </c>
      <c r="C161" s="6"/>
      <c r="D161" s="6"/>
      <c r="E161" s="6"/>
      <c r="F161" s="6"/>
      <c r="G161" s="6"/>
      <c r="H161" s="6"/>
      <c r="I161" s="6"/>
      <c r="J161" s="6"/>
      <c r="K161" s="5"/>
    </row>
    <row r="162" spans="1:11" customFormat="1" ht="18" customHeight="1" x14ac:dyDescent="0.2">
      <c r="A162" s="19"/>
      <c r="B162" s="40" t="s">
        <v>67</v>
      </c>
      <c r="C162" s="5"/>
      <c r="D162" s="5"/>
      <c r="E162" s="5"/>
      <c r="F162" s="5"/>
      <c r="I162" s="5"/>
      <c r="J162" s="5"/>
      <c r="K162" s="5"/>
    </row>
    <row r="163" spans="1:11" x14ac:dyDescent="0.2">
      <c r="G163"/>
    </row>
    <row r="164" spans="1:11" x14ac:dyDescent="0.2">
      <c r="C164" s="38" t="s">
        <v>111</v>
      </c>
      <c r="D164" s="17"/>
      <c r="E164" s="17"/>
      <c r="G164" s="30" t="s">
        <v>186</v>
      </c>
      <c r="H164" s="30" t="s">
        <v>191</v>
      </c>
    </row>
    <row r="165" spans="1:11" x14ac:dyDescent="0.2">
      <c r="C165" s="18">
        <v>3</v>
      </c>
      <c r="D165" s="18" t="s">
        <v>185</v>
      </c>
      <c r="E165" s="18" t="s">
        <v>48</v>
      </c>
      <c r="G165" s="5" t="b" cm="1">
        <f t="array" ref="G165">IM_ISHERMITIAN(C165:E167)</f>
        <v>1</v>
      </c>
      <c r="H165" s="19" t="str" cm="1">
        <f t="array" ref="H165:J167">IM_CTRANSPOSE(C165:E167)</f>
        <v>3</v>
      </c>
      <c r="I165" s="19" t="str">
        <v>1-i</v>
      </c>
      <c r="J165" s="19" t="str">
        <v>-2-i</v>
      </c>
    </row>
    <row r="166" spans="1:11" x14ac:dyDescent="0.2">
      <c r="C166" s="62" t="str">
        <f>IMCONJUGATE(D165)</f>
        <v>1+i</v>
      </c>
      <c r="D166" s="18">
        <v>2</v>
      </c>
      <c r="E166" s="18" t="s">
        <v>48</v>
      </c>
      <c r="G166"/>
      <c r="H166" s="19" t="str">
        <v>1+i</v>
      </c>
      <c r="I166" s="19" t="str">
        <v>2</v>
      </c>
      <c r="J166" s="19" t="str">
        <v>-2-i</v>
      </c>
    </row>
    <row r="167" spans="1:11" x14ac:dyDescent="0.2">
      <c r="C167" s="62" t="str">
        <f>IMCONJUGATE(E165)</f>
        <v>-2+i</v>
      </c>
      <c r="D167" s="62" t="str">
        <f>IMCONJUGATE(E166)</f>
        <v>-2+i</v>
      </c>
      <c r="E167" s="18">
        <v>7</v>
      </c>
      <c r="G167"/>
      <c r="H167" s="19" t="str">
        <v>-2+i</v>
      </c>
      <c r="I167" s="19" t="str">
        <v>-2+i</v>
      </c>
      <c r="J167" s="19" t="str">
        <v>7</v>
      </c>
    </row>
    <row r="168" spans="1:11" x14ac:dyDescent="0.2">
      <c r="G168"/>
    </row>
    <row r="169" spans="1:11" x14ac:dyDescent="0.2">
      <c r="B169" s="61" t="s">
        <v>192</v>
      </c>
      <c r="G169"/>
    </row>
    <row r="170" spans="1:11" x14ac:dyDescent="0.2">
      <c r="C170" s="5" t="s">
        <v>189</v>
      </c>
      <c r="G170"/>
    </row>
    <row r="171" spans="1:11" x14ac:dyDescent="0.2">
      <c r="C171" s="5" t="s">
        <v>190</v>
      </c>
      <c r="G171"/>
    </row>
    <row r="172" spans="1:11" x14ac:dyDescent="0.2">
      <c r="C172" s="19" t="str" cm="1">
        <f t="array" ref="C172:E174">_xlfn.MAP(TRANSPOSE(C165:E167),_xlfn.LAMBDA(_xlpm.cell,IMCONJUGATE(_xlpm.cell)))</f>
        <v>3</v>
      </c>
      <c r="D172" s="63" t="str">
        <v>0</v>
      </c>
      <c r="E172" s="63" t="str">
        <v>0</v>
      </c>
      <c r="G172"/>
    </row>
    <row r="173" spans="1:11" x14ac:dyDescent="0.2">
      <c r="C173" s="19" t="str">
        <v>1+i</v>
      </c>
      <c r="D173" s="19" t="str">
        <v>2</v>
      </c>
      <c r="E173" s="63" t="str">
        <v>0</v>
      </c>
      <c r="G173"/>
    </row>
    <row r="174" spans="1:11" x14ac:dyDescent="0.2">
      <c r="C174" s="19" t="str">
        <v>-2+i</v>
      </c>
      <c r="D174" s="19" t="str">
        <v>-2+i</v>
      </c>
      <c r="E174" s="19" t="str">
        <v>7</v>
      </c>
      <c r="G174"/>
    </row>
    <row r="175" spans="1:11" x14ac:dyDescent="0.2">
      <c r="G175"/>
    </row>
    <row r="176" spans="1:11" x14ac:dyDescent="0.2">
      <c r="G176"/>
    </row>
    <row r="177" spans="1:11" customFormat="1" ht="23.25" x14ac:dyDescent="0.2">
      <c r="A177" s="22" t="s">
        <v>0</v>
      </c>
      <c r="B177" s="7" t="s">
        <v>108</v>
      </c>
      <c r="C177" s="6"/>
      <c r="D177" s="6"/>
      <c r="E177" s="6"/>
      <c r="F177" s="6"/>
      <c r="G177" s="6"/>
      <c r="H177" s="6"/>
      <c r="I177" s="6"/>
      <c r="J177" s="6"/>
      <c r="K177" s="5"/>
    </row>
    <row r="178" spans="1:11" customFormat="1" ht="18" customHeight="1" x14ac:dyDescent="0.2">
      <c r="A178" s="22"/>
      <c r="B178" s="40" t="s">
        <v>67</v>
      </c>
      <c r="C178" s="5"/>
      <c r="D178" s="5"/>
      <c r="E178" s="5"/>
      <c r="F178" s="5"/>
      <c r="G178" s="5"/>
      <c r="H178" s="5"/>
      <c r="I178" s="5"/>
      <c r="J178" s="5"/>
      <c r="K178" s="5"/>
    </row>
    <row r="180" spans="1:11" x14ac:dyDescent="0.2">
      <c r="F180" s="19" t="s">
        <v>52</v>
      </c>
      <c r="G180" s="19" t="s">
        <v>53</v>
      </c>
    </row>
    <row r="181" spans="1:11" x14ac:dyDescent="0.2">
      <c r="C181" s="17" t="s">
        <v>73</v>
      </c>
      <c r="D181" s="17" t="s">
        <v>74</v>
      </c>
      <c r="F181" s="30" t="s">
        <v>38</v>
      </c>
      <c r="G181" s="30" t="s">
        <v>37</v>
      </c>
    </row>
    <row r="182" spans="1:11" x14ac:dyDescent="0.2">
      <c r="C182" s="18">
        <v>1</v>
      </c>
      <c r="D182" s="18" t="s">
        <v>49</v>
      </c>
      <c r="F182" s="19" t="str">
        <f>IMPRODUCT(C182,IMCONJUGATE(D182))</f>
        <v>1-i</v>
      </c>
      <c r="G182" s="19" t="str">
        <f>IMSUM(F182:F184)</f>
        <v>20+11i</v>
      </c>
    </row>
    <row r="183" spans="1:11" x14ac:dyDescent="0.2">
      <c r="C183" s="18" t="s">
        <v>48</v>
      </c>
      <c r="D183" s="18" t="s">
        <v>50</v>
      </c>
      <c r="F183" s="19" t="str">
        <f>IMPRODUCT(C183,IMCONJUGATE(D183))</f>
        <v>-1+2i</v>
      </c>
    </row>
    <row r="184" spans="1:11" x14ac:dyDescent="0.2">
      <c r="C184" s="18">
        <v>5</v>
      </c>
      <c r="D184" s="18" t="s">
        <v>51</v>
      </c>
      <c r="F184" s="19" t="str">
        <f>IMPRODUCT(C184,IMCONJUGATE(D184))</f>
        <v>20+10i</v>
      </c>
    </row>
    <row r="186" spans="1:11" x14ac:dyDescent="0.2">
      <c r="C186" s="30" t="s">
        <v>58</v>
      </c>
      <c r="E186" s="30" t="s">
        <v>59</v>
      </c>
    </row>
    <row r="187" spans="1:11" x14ac:dyDescent="0.2">
      <c r="C187" s="19" t="str" cm="1">
        <f t="array" ref="C187">IM_DOT(C182:C184,D182:D184)</f>
        <v>20+11i</v>
      </c>
      <c r="E187" s="19" t="str" cm="1">
        <f t="array" ref="E187">IM_MMULT(IM_CTRANSPOSE(D182:D184),C182:C184)</f>
        <v>20+11i</v>
      </c>
    </row>
    <row r="190" spans="1:11" customFormat="1" ht="23.25" x14ac:dyDescent="0.2">
      <c r="A190" s="22" t="s">
        <v>0</v>
      </c>
      <c r="B190" s="7" t="s">
        <v>60</v>
      </c>
      <c r="C190" s="6"/>
      <c r="D190" s="6"/>
      <c r="E190" s="6"/>
      <c r="F190" s="6"/>
      <c r="G190" s="6"/>
      <c r="H190" s="6"/>
      <c r="I190" s="6"/>
      <c r="J190" s="6"/>
      <c r="K190" s="5"/>
    </row>
    <row r="191" spans="1:11" customFormat="1" ht="18" customHeight="1" x14ac:dyDescent="0.2">
      <c r="A191" s="22"/>
      <c r="B191" s="40" t="s">
        <v>67</v>
      </c>
      <c r="C191" s="5"/>
      <c r="D191" s="5"/>
      <c r="E191" s="5"/>
      <c r="F191" s="5"/>
      <c r="G191" s="5"/>
      <c r="H191" s="5"/>
      <c r="I191" s="5"/>
      <c r="J191" s="5"/>
      <c r="K191" s="5"/>
    </row>
    <row r="192" spans="1:11" x14ac:dyDescent="0.2">
      <c r="B192" s="5" t="s">
        <v>112</v>
      </c>
    </row>
    <row r="193" spans="1:11" x14ac:dyDescent="0.2">
      <c r="F193" s="19" t="s">
        <v>52</v>
      </c>
      <c r="G193" s="19" t="s">
        <v>53</v>
      </c>
    </row>
    <row r="194" spans="1:11" x14ac:dyDescent="0.2">
      <c r="C194" s="17" t="s">
        <v>56</v>
      </c>
      <c r="D194" s="17" t="s">
        <v>57</v>
      </c>
      <c r="F194" s="30" t="s">
        <v>38</v>
      </c>
      <c r="G194" s="30" t="s">
        <v>37</v>
      </c>
    </row>
    <row r="195" spans="1:11" x14ac:dyDescent="0.2">
      <c r="C195" s="18">
        <v>1</v>
      </c>
      <c r="D195" s="18" t="s">
        <v>49</v>
      </c>
      <c r="F195" s="19" t="str">
        <f>IMPRODUCT(SUBSTITUTE(C195," ",""),SUBSTITUTE(D195," ",""))</f>
        <v>1+i</v>
      </c>
      <c r="G195" s="19" t="str">
        <f>IMSUM(F195:F197)</f>
        <v>22-11i</v>
      </c>
    </row>
    <row r="196" spans="1:11" x14ac:dyDescent="0.2">
      <c r="C196" s="18" t="s">
        <v>48</v>
      </c>
      <c r="D196" s="18" t="s">
        <v>50</v>
      </c>
      <c r="F196" s="19" t="str">
        <f>IMPRODUCT(SUBSTITUTE(C196," ",""),SUBSTITUTE(D196," ",""))</f>
        <v>1-2i</v>
      </c>
    </row>
    <row r="197" spans="1:11" x14ac:dyDescent="0.2">
      <c r="C197" s="18">
        <v>5</v>
      </c>
      <c r="D197" s="18" t="s">
        <v>51</v>
      </c>
      <c r="F197" s="19" t="str">
        <f>IMPRODUCT(SUBSTITUTE(C197," ",""),SUBSTITUTE(D197," ",""))</f>
        <v>20-10i</v>
      </c>
    </row>
    <row r="199" spans="1:11" x14ac:dyDescent="0.2">
      <c r="C199" s="39" t="s">
        <v>60</v>
      </c>
      <c r="E199" s="30" t="s">
        <v>61</v>
      </c>
    </row>
    <row r="200" spans="1:11" x14ac:dyDescent="0.2">
      <c r="C200" s="19" t="str" cm="1">
        <f t="array" ref="C200">IM_SUMPRODUCT(C195:C197,D195:D197)</f>
        <v>22-11i</v>
      </c>
      <c r="E200" s="19" t="str" cm="1">
        <f t="array" ref="E200">IM_MMULT(TRANSPOSE(D195:D197),C195:C197)</f>
        <v>22-11i</v>
      </c>
    </row>
    <row r="203" spans="1:11" customFormat="1" ht="23.25" x14ac:dyDescent="0.2">
      <c r="A203" s="22" t="s">
        <v>0</v>
      </c>
      <c r="B203" s="7" t="s">
        <v>55</v>
      </c>
      <c r="C203" s="6"/>
      <c r="D203" s="6"/>
      <c r="E203" s="6"/>
      <c r="F203" s="6"/>
      <c r="G203" s="6"/>
      <c r="H203" s="6"/>
      <c r="I203" s="6"/>
      <c r="J203" s="6"/>
      <c r="K203" s="5"/>
    </row>
    <row r="204" spans="1:11" customFormat="1" ht="18" customHeight="1" x14ac:dyDescent="0.2">
      <c r="A204" s="22"/>
      <c r="B204" s="40" t="s">
        <v>67</v>
      </c>
      <c r="C204" s="5"/>
      <c r="D204" s="5"/>
      <c r="E204" s="5"/>
      <c r="F204" s="5"/>
      <c r="G204" s="5"/>
      <c r="H204" s="5"/>
      <c r="I204" s="5"/>
      <c r="J204" s="5"/>
      <c r="K204" s="5"/>
    </row>
    <row r="206" spans="1:11" x14ac:dyDescent="0.2">
      <c r="C206" s="30" t="s">
        <v>55</v>
      </c>
      <c r="D206" s="18" t="s">
        <v>49</v>
      </c>
      <c r="E206" s="18" t="s">
        <v>50</v>
      </c>
      <c r="F206" s="18" t="s">
        <v>51</v>
      </c>
    </row>
    <row r="207" spans="1:11" x14ac:dyDescent="0.2">
      <c r="C207" s="18">
        <v>1</v>
      </c>
      <c r="D207" s="34" t="str" cm="1">
        <f t="array" ref="D207:F209">IM_MMULT(C207:C209,D206:F206)</f>
        <v>1+i</v>
      </c>
      <c r="E207" s="34" t="str">
        <v>i</v>
      </c>
      <c r="F207" s="34" t="str">
        <v>4-2i</v>
      </c>
    </row>
    <row r="208" spans="1:11" x14ac:dyDescent="0.2">
      <c r="C208" s="18" t="s">
        <v>48</v>
      </c>
      <c r="D208" s="34" t="str">
        <v>-1-3i</v>
      </c>
      <c r="E208" s="34" t="str">
        <v>1-2i</v>
      </c>
      <c r="F208" s="34" t="str">
        <v>-10</v>
      </c>
    </row>
    <row r="209" spans="1:11" x14ac:dyDescent="0.2">
      <c r="C209" s="18">
        <v>5</v>
      </c>
      <c r="D209" s="34" t="str">
        <v>5+5i</v>
      </c>
      <c r="E209" s="34" t="str">
        <v>5i</v>
      </c>
      <c r="F209" s="34" t="str">
        <v>20-10i</v>
      </c>
    </row>
    <row r="211" spans="1:11" x14ac:dyDescent="0.2">
      <c r="C211" s="17" t="s">
        <v>56</v>
      </c>
      <c r="F211" s="17" t="s">
        <v>57</v>
      </c>
    </row>
    <row r="212" spans="1:11" x14ac:dyDescent="0.2">
      <c r="C212" s="18">
        <v>1</v>
      </c>
      <c r="D212" s="18">
        <v>2</v>
      </c>
      <c r="F212" s="18" t="s">
        <v>49</v>
      </c>
      <c r="G212" s="18" t="s">
        <v>50</v>
      </c>
      <c r="H212" s="18" t="s">
        <v>51</v>
      </c>
    </row>
    <row r="213" spans="1:11" x14ac:dyDescent="0.2">
      <c r="C213" s="18" t="s">
        <v>48</v>
      </c>
      <c r="D213" s="18">
        <v>2</v>
      </c>
      <c r="F213" s="18">
        <v>3</v>
      </c>
      <c r="G213" s="18">
        <v>3</v>
      </c>
      <c r="H213" s="18">
        <v>3</v>
      </c>
    </row>
    <row r="214" spans="1:11" x14ac:dyDescent="0.2">
      <c r="C214" s="18">
        <v>5</v>
      </c>
      <c r="D214" s="18">
        <v>2</v>
      </c>
    </row>
    <row r="216" spans="1:11" x14ac:dyDescent="0.2">
      <c r="C216" s="30" t="s">
        <v>55</v>
      </c>
    </row>
    <row r="217" spans="1:11" x14ac:dyDescent="0.2">
      <c r="C217" s="19" t="str" cm="1">
        <f t="array" ref="C217:E219">IM_MMULT(C212:D214,F212:H213)</f>
        <v>7+i</v>
      </c>
      <c r="D217" s="19" t="str">
        <v>6+i</v>
      </c>
      <c r="E217" s="19" t="str">
        <v>10-2i</v>
      </c>
    </row>
    <row r="218" spans="1:11" x14ac:dyDescent="0.2">
      <c r="C218" s="19" t="str">
        <v>5-3i</v>
      </c>
      <c r="D218" s="19" t="str">
        <v>7-2i</v>
      </c>
      <c r="E218" s="19" t="str">
        <v>-4</v>
      </c>
    </row>
    <row r="219" spans="1:11" x14ac:dyDescent="0.2">
      <c r="C219" s="19" t="str">
        <v>11+5i</v>
      </c>
      <c r="D219" s="19" t="str">
        <v>6+5i</v>
      </c>
      <c r="E219" s="19" t="str">
        <v>26-10i</v>
      </c>
    </row>
    <row r="222" spans="1:11" x14ac:dyDescent="0.2">
      <c r="G222"/>
      <c r="H222" s="19"/>
      <c r="I222" s="19"/>
    </row>
    <row r="223" spans="1:11" customFormat="1" ht="23.25" x14ac:dyDescent="0.2">
      <c r="A223" s="19" t="s">
        <v>0</v>
      </c>
      <c r="B223" s="7" t="s">
        <v>162</v>
      </c>
      <c r="C223" s="6"/>
      <c r="D223" s="6"/>
      <c r="E223" s="6"/>
      <c r="F223" s="6"/>
      <c r="G223" s="6"/>
      <c r="H223" s="6"/>
      <c r="I223" s="6"/>
      <c r="J223" s="6"/>
      <c r="K223" s="5"/>
    </row>
    <row r="224" spans="1:11" customFormat="1" ht="18" customHeight="1" x14ac:dyDescent="0.2">
      <c r="A224" s="19"/>
      <c r="B224" s="40" t="s">
        <v>67</v>
      </c>
      <c r="C224" s="5"/>
      <c r="D224" s="5"/>
      <c r="E224" s="5"/>
      <c r="F224" s="5"/>
      <c r="I224" s="5"/>
      <c r="J224" s="5"/>
      <c r="K224" s="5"/>
    </row>
    <row r="225" spans="1:11" x14ac:dyDescent="0.2">
      <c r="G225"/>
    </row>
    <row r="226" spans="1:11" x14ac:dyDescent="0.2">
      <c r="C226" s="41" t="s">
        <v>133</v>
      </c>
      <c r="E226" s="30" t="s">
        <v>177</v>
      </c>
      <c r="G226"/>
    </row>
    <row r="227" spans="1:11" x14ac:dyDescent="0.2">
      <c r="C227" s="43" t="s">
        <v>132</v>
      </c>
      <c r="E227" s="19" cm="1">
        <f t="array" ref="E227:E228">IM_ROUNDTOZERO(C227:C228)</f>
        <v>5</v>
      </c>
      <c r="G227"/>
    </row>
    <row r="228" spans="1:11" x14ac:dyDescent="0.2">
      <c r="C228" s="45" t="s">
        <v>134</v>
      </c>
      <c r="E228" s="19" t="str">
        <v>5i</v>
      </c>
      <c r="G228"/>
    </row>
    <row r="229" spans="1:11" x14ac:dyDescent="0.2">
      <c r="G229"/>
    </row>
    <row r="230" spans="1:11" x14ac:dyDescent="0.2">
      <c r="G230"/>
    </row>
    <row r="231" spans="1:11" customFormat="1" ht="23.25" x14ac:dyDescent="0.2">
      <c r="A231" s="19" t="s">
        <v>0</v>
      </c>
      <c r="B231" s="7" t="s">
        <v>157</v>
      </c>
      <c r="C231" s="6"/>
      <c r="D231" s="6"/>
      <c r="E231" s="6"/>
      <c r="F231" s="6"/>
      <c r="G231" s="6"/>
      <c r="H231" s="6"/>
      <c r="I231" s="6"/>
      <c r="J231" s="6"/>
      <c r="K231" s="5"/>
    </row>
    <row r="232" spans="1:11" customFormat="1" ht="18" customHeight="1" x14ac:dyDescent="0.2">
      <c r="A232" s="19"/>
      <c r="B232" s="40" t="s">
        <v>67</v>
      </c>
      <c r="C232" s="5"/>
      <c r="D232" s="5"/>
      <c r="E232" s="5"/>
      <c r="F232" s="5"/>
      <c r="I232" s="5"/>
      <c r="J232" s="5"/>
      <c r="K232" s="5"/>
    </row>
    <row r="233" spans="1:11" x14ac:dyDescent="0.2">
      <c r="G233"/>
    </row>
    <row r="234" spans="1:11" x14ac:dyDescent="0.2">
      <c r="B234" s="5" t="s">
        <v>160</v>
      </c>
      <c r="G234"/>
    </row>
    <row r="235" spans="1:11" x14ac:dyDescent="0.2">
      <c r="G235"/>
    </row>
    <row r="236" spans="1:11" x14ac:dyDescent="0.2">
      <c r="G236"/>
    </row>
    <row r="237" spans="1:11" x14ac:dyDescent="0.2">
      <c r="C237" s="41" t="s">
        <v>133</v>
      </c>
      <c r="F237" s="41" t="s">
        <v>158</v>
      </c>
      <c r="I237" s="30" t="s">
        <v>159</v>
      </c>
    </row>
    <row r="238" spans="1:11" x14ac:dyDescent="0.2">
      <c r="C238" s="43" t="str">
        <f>COMPLEX(SQRT(2),SQRT(3))</f>
        <v>1.4142135623731+1.73205080756888i</v>
      </c>
      <c r="F238" s="18">
        <v>5</v>
      </c>
      <c r="I238" s="5" t="str" cm="1">
        <f t="array" ref="I238">IM_ROUND(C238,F238)</f>
        <v>1.41421+1.73205i</v>
      </c>
    </row>
    <row r="239" spans="1:11" x14ac:dyDescent="0.2">
      <c r="C239" s="43" t="str">
        <f>COMPLEX(SQRT(2),SQRT(3))</f>
        <v>1.4142135623731+1.73205080756888i</v>
      </c>
      <c r="F239" s="18"/>
      <c r="I239" s="5" t="str" cm="1">
        <f t="array" ref="I239">IM_ROUND(C239,F239)</f>
        <v>1.4142135623731+1.73205080756888i</v>
      </c>
    </row>
    <row r="240" spans="1:11" x14ac:dyDescent="0.2">
      <c r="C240" s="45" t="str">
        <f>COMPLEX(145,8/9)</f>
        <v>145+0.888888888888889i</v>
      </c>
      <c r="F240" s="18">
        <v>10</v>
      </c>
      <c r="I240" s="5" t="str" cm="1">
        <f t="array" ref="I240">IM_ROUND(C240,F240)</f>
        <v>145+0.8888888889i</v>
      </c>
    </row>
    <row r="241" spans="3:10" x14ac:dyDescent="0.2">
      <c r="C241" s="45" t="str">
        <f>COMPLEX(145,8/9)</f>
        <v>145+0.888888888888889i</v>
      </c>
      <c r="F241" s="18">
        <v>-2</v>
      </c>
      <c r="I241" s="5" cm="1">
        <f t="array" ref="I241">IM_ROUND(C241,F241)</f>
        <v>100</v>
      </c>
    </row>
    <row r="242" spans="3:10" x14ac:dyDescent="0.2">
      <c r="C242" s="45" t="str">
        <f>COMPLEX(145,8/9)</f>
        <v>145+0.888888888888889i</v>
      </c>
      <c r="F242" s="18">
        <v>-1</v>
      </c>
      <c r="G242" s="18">
        <v>7</v>
      </c>
      <c r="I242" s="5" t="str" cm="1">
        <f t="array" ref="I242">IM_ROUND(C242,F242:G242)</f>
        <v>150+0.8888889i</v>
      </c>
    </row>
    <row r="243" spans="3:10" x14ac:dyDescent="0.2">
      <c r="C243" s="45" t="str">
        <f>COMPLEX(10,2.34E-20)</f>
        <v>10+2.34E-20i</v>
      </c>
      <c r="F243" s="18"/>
      <c r="G243" s="18">
        <v>15</v>
      </c>
      <c r="I243" s="5" cm="1">
        <f t="array" ref="I243">IM_ROUND(C243,F243:G243)</f>
        <v>10</v>
      </c>
    </row>
    <row r="244" spans="3:10" x14ac:dyDescent="0.2">
      <c r="C244" s="45" t="str">
        <f>COMPLEX(1E-23,15)</f>
        <v>1E-23+15i</v>
      </c>
      <c r="F244" s="18">
        <v>15</v>
      </c>
      <c r="G244" s="18"/>
      <c r="I244" s="5" t="str" cm="1">
        <f t="array" ref="I244">IM_ROUND(C244,F244:G244)</f>
        <v>15i</v>
      </c>
    </row>
    <row r="245" spans="3:10" x14ac:dyDescent="0.2">
      <c r="C245" s="45" t="s">
        <v>161</v>
      </c>
      <c r="F245" s="18">
        <v>10</v>
      </c>
      <c r="G245"/>
      <c r="I245" s="5" t="str" cm="1">
        <f t="array" ref="I245">IM_ROUND(C245,F245)</f>
        <v>-0.8660254038+0.0000000105i</v>
      </c>
    </row>
    <row r="246" spans="3:10" x14ac:dyDescent="0.2">
      <c r="C246" s="45" t="s">
        <v>161</v>
      </c>
      <c r="F246" s="18">
        <v>5</v>
      </c>
      <c r="G246" s="18"/>
      <c r="I246" s="5" t="str" cm="1">
        <f t="array" ref="I246">IM_ROUND(C246,F246:G246)</f>
        <v>-0.86603+1.05367121277235E-08i</v>
      </c>
    </row>
    <row r="247" spans="3:10" x14ac:dyDescent="0.2">
      <c r="C247" s="45" t="s">
        <v>161</v>
      </c>
      <c r="F247" s="18"/>
      <c r="G247" s="18">
        <v>5</v>
      </c>
      <c r="I247" s="5" cm="1">
        <f t="array" ref="I247">IM_ROUND(C247,F247:G247)</f>
        <v>-0.86602540378443904</v>
      </c>
    </row>
    <row r="248" spans="3:10" x14ac:dyDescent="0.2">
      <c r="C248" s="45" t="s">
        <v>163</v>
      </c>
      <c r="F248" s="18"/>
      <c r="G248" s="18">
        <v>12</v>
      </c>
      <c r="I248" s="5" cm="1">
        <f t="array" ref="I248">IM_ROUND(C248,F248:G248)</f>
        <v>5.1234500000000001</v>
      </c>
    </row>
    <row r="249" spans="3:10" x14ac:dyDescent="0.2">
      <c r="C249" s="45" t="s">
        <v>164</v>
      </c>
      <c r="F249" s="18">
        <v>3</v>
      </c>
      <c r="G249"/>
      <c r="I249" s="5" t="str" cm="1">
        <f t="array" ref="I249">IM_ROUND(C249,F249)</f>
        <v>0.123-8.123i</v>
      </c>
    </row>
    <row r="250" spans="3:10" x14ac:dyDescent="0.2">
      <c r="C250" s="45" t="s">
        <v>164</v>
      </c>
      <c r="F250" s="18">
        <v>4</v>
      </c>
      <c r="G250" s="18">
        <v>3</v>
      </c>
      <c r="I250" s="5" t="str" cm="1">
        <f t="array" ref="I250">IM_ROUND(C250,F250:G250)</f>
        <v>0.1235-8.123i</v>
      </c>
    </row>
    <row r="251" spans="3:10" x14ac:dyDescent="0.2">
      <c r="G251"/>
    </row>
    <row r="252" spans="3:10" x14ac:dyDescent="0.2">
      <c r="C252" s="41" t="s">
        <v>69</v>
      </c>
      <c r="F252" s="41" t="s">
        <v>158</v>
      </c>
      <c r="I252" s="30" t="s">
        <v>159</v>
      </c>
      <c r="J252"/>
    </row>
    <row r="253" spans="3:10" x14ac:dyDescent="0.2">
      <c r="C253" s="57" t="str">
        <f>C238</f>
        <v>1.4142135623731+1.73205080756888i</v>
      </c>
      <c r="D253" s="57" t="str">
        <f>C245</f>
        <v>-0.866025403784439+1.05367121277235E-08i</v>
      </c>
      <c r="F253" s="18">
        <v>3</v>
      </c>
      <c r="I253" s="19" t="str" cm="1">
        <f t="array" ref="I253:J255">IM_ROUND(C253:D255,F253)</f>
        <v>1.414+1.732i</v>
      </c>
      <c r="J253" s="43">
        <v>-0.86599999999999999</v>
      </c>
    </row>
    <row r="254" spans="3:10" x14ac:dyDescent="0.2">
      <c r="C254" s="57" t="str">
        <f>C240</f>
        <v>145+0.888888888888889i</v>
      </c>
      <c r="D254" s="57" t="str">
        <f>C248</f>
        <v>5.12345-3.67544536472586E-16i</v>
      </c>
      <c r="I254" s="19" t="str">
        <v>145+0.889i</v>
      </c>
      <c r="J254" s="43">
        <v>5.1230000000000002</v>
      </c>
    </row>
    <row r="255" spans="3:10" x14ac:dyDescent="0.2">
      <c r="C255" s="57" t="str">
        <f>C243</f>
        <v>10+2.34E-20i</v>
      </c>
      <c r="D255" s="57" t="str">
        <f>C249</f>
        <v>0.12345-8.12345i</v>
      </c>
      <c r="I255" s="19">
        <v>10</v>
      </c>
      <c r="J255" s="43" t="str">
        <v>0.123-8.123i</v>
      </c>
    </row>
    <row r="256" spans="3:10" x14ac:dyDescent="0.2">
      <c r="G256"/>
    </row>
    <row r="257" spans="1:11" x14ac:dyDescent="0.2">
      <c r="G257"/>
    </row>
    <row r="258" spans="1:11" x14ac:dyDescent="0.2">
      <c r="G258"/>
    </row>
    <row r="259" spans="1:11" customFormat="1" ht="23.25" x14ac:dyDescent="0.2">
      <c r="A259" s="19" t="s">
        <v>0</v>
      </c>
      <c r="B259" s="7" t="s">
        <v>165</v>
      </c>
      <c r="C259" s="6"/>
      <c r="D259" s="6"/>
      <c r="E259" s="6"/>
      <c r="F259" s="6"/>
      <c r="G259" s="6"/>
      <c r="H259" s="6"/>
      <c r="I259" s="6"/>
      <c r="J259" s="6"/>
      <c r="K259" s="5"/>
    </row>
    <row r="260" spans="1:11" customFormat="1" ht="18" customHeight="1" x14ac:dyDescent="0.2">
      <c r="A260" s="19"/>
      <c r="B260" s="40" t="s">
        <v>67</v>
      </c>
      <c r="C260" s="5"/>
      <c r="D260" s="5"/>
      <c r="E260" s="5"/>
      <c r="F260" s="5"/>
      <c r="I260" s="5"/>
      <c r="J260" s="5"/>
      <c r="K260" s="5"/>
    </row>
    <row r="261" spans="1:11" x14ac:dyDescent="0.2">
      <c r="G261"/>
    </row>
    <row r="262" spans="1:11" x14ac:dyDescent="0.2">
      <c r="C262" s="41" t="s">
        <v>133</v>
      </c>
      <c r="G262" s="30" t="s">
        <v>166</v>
      </c>
      <c r="H262"/>
    </row>
    <row r="263" spans="1:11" x14ac:dyDescent="0.2">
      <c r="C263" t="str">
        <f>COMPLEX(SQRT(2),SQRT(3))</f>
        <v>1.4142135623731+1.73205080756888i</v>
      </c>
      <c r="G263" s="5" cm="1">
        <f t="array" ref="G263:H266">IM_TOARRAY(C263:C266)</f>
        <v>1.4142135623731</v>
      </c>
      <c r="H263">
        <v>1.7320508075688801</v>
      </c>
    </row>
    <row r="264" spans="1:11" x14ac:dyDescent="0.2">
      <c r="C264" s="58" t="str">
        <f>COMPLEX(145,8/9)</f>
        <v>145+0.888888888888889i</v>
      </c>
      <c r="G264" s="5">
        <v>145</v>
      </c>
      <c r="H264">
        <v>0.88888888888888895</v>
      </c>
    </row>
    <row r="265" spans="1:11" x14ac:dyDescent="0.2">
      <c r="C265" s="58" t="str">
        <f>COMPLEX(10,2.34E-20)</f>
        <v>10+2.34E-20i</v>
      </c>
      <c r="G265" s="5">
        <v>10</v>
      </c>
      <c r="H265">
        <v>2.34E-20</v>
      </c>
    </row>
    <row r="266" spans="1:11" x14ac:dyDescent="0.2">
      <c r="C266" s="58" t="s">
        <v>161</v>
      </c>
      <c r="G266" s="5">
        <v>-0.86602540378443904</v>
      </c>
      <c r="H266">
        <v>1.05367121277235E-8</v>
      </c>
    </row>
    <row r="267" spans="1:11" x14ac:dyDescent="0.2">
      <c r="G267"/>
    </row>
    <row r="268" spans="1:11" x14ac:dyDescent="0.2">
      <c r="G268"/>
    </row>
    <row r="269" spans="1:11" x14ac:dyDescent="0.2">
      <c r="G269"/>
      <c r="H269" s="19"/>
      <c r="I269" s="19"/>
    </row>
    <row r="270" spans="1:11" customFormat="1" ht="23.25" x14ac:dyDescent="0.2">
      <c r="A270" s="19" t="s">
        <v>0</v>
      </c>
      <c r="B270" s="7" t="s">
        <v>142</v>
      </c>
      <c r="C270" s="6"/>
      <c r="D270" s="6"/>
      <c r="E270" s="6"/>
      <c r="F270" s="6"/>
      <c r="G270" s="6"/>
      <c r="H270" s="6"/>
      <c r="I270" s="6"/>
      <c r="J270" s="6"/>
      <c r="K270" s="5"/>
    </row>
    <row r="271" spans="1:11" customFormat="1" ht="18" customHeight="1" x14ac:dyDescent="0.2">
      <c r="A271" s="19"/>
      <c r="B271" s="40" t="s">
        <v>115</v>
      </c>
      <c r="C271" s="5"/>
      <c r="D271" s="5"/>
      <c r="E271" s="5"/>
      <c r="F271" s="5"/>
      <c r="I271" s="5"/>
      <c r="J271" s="5"/>
      <c r="K271" s="5"/>
    </row>
    <row r="272" spans="1:11" x14ac:dyDescent="0.2">
      <c r="B272" s="22"/>
      <c r="G272"/>
      <c r="J272" s="46"/>
    </row>
    <row r="273" spans="3:17" ht="16.5" x14ac:dyDescent="0.2">
      <c r="C273" s="19" t="s">
        <v>130</v>
      </c>
      <c r="D273" s="19" t="s">
        <v>73</v>
      </c>
      <c r="E273" s="19" t="s">
        <v>74</v>
      </c>
      <c r="F273" s="19" t="s">
        <v>116</v>
      </c>
      <c r="G273"/>
      <c r="J273" s="46"/>
    </row>
    <row r="274" spans="3:17" x14ac:dyDescent="0.2">
      <c r="C274" s="41" t="s">
        <v>117</v>
      </c>
      <c r="D274" s="42">
        <v>1</v>
      </c>
      <c r="E274" s="42">
        <v>1234567</v>
      </c>
      <c r="F274" s="42">
        <v>1</v>
      </c>
      <c r="G274"/>
      <c r="H274" s="19"/>
      <c r="I274" s="19"/>
    </row>
    <row r="275" spans="3:17" x14ac:dyDescent="0.2">
      <c r="G275"/>
      <c r="H275" s="19"/>
      <c r="I275" s="19"/>
    </row>
    <row r="276" spans="3:17" x14ac:dyDescent="0.2">
      <c r="C276" s="30" t="s">
        <v>118</v>
      </c>
      <c r="D276" s="19"/>
      <c r="E276" s="30" t="s">
        <v>118</v>
      </c>
      <c r="H276" s="30" t="s">
        <v>198</v>
      </c>
    </row>
    <row r="277" spans="3:17" x14ac:dyDescent="0.2">
      <c r="C277" s="5" cm="1">
        <f t="array" ref="C277:C278">L_QUADRATIC(D274,E274,F274)</f>
        <v>-8.1000059130096309E-7</v>
      </c>
      <c r="D277" s="19"/>
      <c r="E277" s="5" cm="1">
        <f t="array" ref="E277:E278">L_QUADRATIC(D274:F274)</f>
        <v>-8.1000059130096309E-7</v>
      </c>
      <c r="H277" s="59" cm="1">
        <f t="array" ref="H277:H278">L_POLYVAL(D274:F274,_xlfn.ANCHORARRAY(C277))</f>
        <v>0</v>
      </c>
    </row>
    <row r="278" spans="3:17" x14ac:dyDescent="0.2">
      <c r="C278" s="5">
        <v>-1234566.99999919</v>
      </c>
      <c r="E278" s="5">
        <v>-1234566.99999919</v>
      </c>
      <c r="H278" s="59">
        <v>0</v>
      </c>
      <c r="J278" s="44"/>
    </row>
    <row r="279" spans="3:17" x14ac:dyDescent="0.2">
      <c r="G279"/>
      <c r="H279" s="19"/>
    </row>
    <row r="280" spans="3:17" x14ac:dyDescent="0.2">
      <c r="D280" s="19" t="s">
        <v>73</v>
      </c>
      <c r="E280" s="19" t="s">
        <v>74</v>
      </c>
      <c r="F280" s="19" t="s">
        <v>116</v>
      </c>
      <c r="G280"/>
    </row>
    <row r="281" spans="3:17" x14ac:dyDescent="0.2">
      <c r="C281" s="41" t="s">
        <v>117</v>
      </c>
      <c r="D281" s="42">
        <v>1</v>
      </c>
      <c r="E281" s="42">
        <v>0</v>
      </c>
      <c r="F281" s="42">
        <v>-5</v>
      </c>
      <c r="G281"/>
      <c r="H281" s="19"/>
      <c r="I281" s="19"/>
    </row>
    <row r="282" spans="3:17" x14ac:dyDescent="0.2">
      <c r="G282"/>
      <c r="H282" s="19"/>
      <c r="I282" s="19"/>
    </row>
    <row r="283" spans="3:17" x14ac:dyDescent="0.2">
      <c r="C283" s="30" t="s">
        <v>118</v>
      </c>
      <c r="E283" s="30" t="s">
        <v>118</v>
      </c>
      <c r="G283"/>
      <c r="H283" s="30" t="s">
        <v>198</v>
      </c>
    </row>
    <row r="284" spans="3:17" x14ac:dyDescent="0.2">
      <c r="C284" s="5" cm="1">
        <f t="array" ref="C284:C285">L_QUADRATIC(D281,E281,F281)</f>
        <v>2.2360679774997898</v>
      </c>
      <c r="E284" s="5" cm="1">
        <f t="array" ref="E284:E285">L_QUADRATIC(D281:F281)</f>
        <v>2.2360679774997898</v>
      </c>
      <c r="G284"/>
      <c r="H284" s="43" cm="1">
        <f t="array" ref="H284:H285">L_POLYVAL(D281:F281,_xlfn.ANCHORARRAY(C284))</f>
        <v>8.8817841970012523E-16</v>
      </c>
    </row>
    <row r="285" spans="3:17" x14ac:dyDescent="0.2">
      <c r="C285" s="5">
        <v>-2.2360679774997898</v>
      </c>
      <c r="E285" s="5">
        <v>-2.2360679774997898</v>
      </c>
      <c r="G285"/>
      <c r="H285" s="43">
        <v>8.8817841970012523E-16</v>
      </c>
    </row>
    <row r="286" spans="3:17" x14ac:dyDescent="0.2">
      <c r="G286"/>
    </row>
    <row r="287" spans="3:17" x14ac:dyDescent="0.2">
      <c r="G287"/>
      <c r="H287"/>
      <c r="I287"/>
    </row>
    <row r="288" spans="3:17" x14ac:dyDescent="0.2">
      <c r="C288" s="41" t="s">
        <v>145</v>
      </c>
      <c r="D288" s="41" t="s">
        <v>73</v>
      </c>
      <c r="E288" s="41" t="s">
        <v>74</v>
      </c>
      <c r="F288" s="41" t="s">
        <v>116</v>
      </c>
      <c r="G288" s="41" t="s">
        <v>154</v>
      </c>
      <c r="H288" s="41" t="s">
        <v>147</v>
      </c>
      <c r="I288" s="41" t="s">
        <v>148</v>
      </c>
      <c r="J288" s="30" t="s">
        <v>151</v>
      </c>
      <c r="K288" s="30" t="s">
        <v>150</v>
      </c>
      <c r="L288" s="37" t="s">
        <v>149</v>
      </c>
      <c r="M288" s="30"/>
      <c r="P288" s="37" t="s">
        <v>131</v>
      </c>
      <c r="Q288" s="37"/>
    </row>
    <row r="289" spans="3:17" x14ac:dyDescent="0.2">
      <c r="C289" s="41" t="s">
        <v>156</v>
      </c>
      <c r="D289" s="42">
        <v>0</v>
      </c>
      <c r="E289" s="42">
        <v>1</v>
      </c>
      <c r="F289" s="42">
        <v>1</v>
      </c>
      <c r="G289" s="19">
        <f>E289^2-4*D289*F289</f>
        <v>1</v>
      </c>
      <c r="H289" s="48" t="e">
        <f>1/0</f>
        <v>#DIV/0!</v>
      </c>
      <c r="I289" s="49" t="e">
        <f>1/0</f>
        <v>#DIV/0!</v>
      </c>
      <c r="J289" s="49" t="e">
        <f t="shared" ref="J289:J308" si="0">-E289/(2*D289)</f>
        <v>#DIV/0!</v>
      </c>
      <c r="K289" s="49" t="e">
        <f t="shared" ref="K289:K308" si="1">J289^2-F289/D289</f>
        <v>#DIV/0!</v>
      </c>
      <c r="L289" s="49" t="e" cm="1">
        <f t="array" ref="L289">TRANSPOSE(L_QUADRATIC(D289:F289))</f>
        <v>#DIV/0!</v>
      </c>
      <c r="M289" s="49"/>
      <c r="N289" s="5" t="e">
        <f t="shared" ref="N289:N308" si="2">L289=H289</f>
        <v>#DIV/0!</v>
      </c>
      <c r="P289" s="49" t="e" cm="1">
        <f t="array" ref="P289:Q289">TRANSPOSE(L_POLYVAL(D289:F289,TRANSPOSE(H289:I289)))</f>
        <v>#DIV/0!</v>
      </c>
      <c r="Q289" s="49" t="e">
        <v>#DIV/0!</v>
      </c>
    </row>
    <row r="290" spans="3:17" x14ac:dyDescent="0.2">
      <c r="C290" s="41" t="s">
        <v>152</v>
      </c>
      <c r="D290" s="42">
        <v>1</v>
      </c>
      <c r="E290" s="42">
        <v>-100</v>
      </c>
      <c r="F290" s="42">
        <v>0</v>
      </c>
      <c r="G290" s="19">
        <f t="shared" ref="G290" si="3">E290^2-4*D290*F290</f>
        <v>10000</v>
      </c>
      <c r="H290" s="48">
        <v>100</v>
      </c>
      <c r="I290" s="48">
        <v>0</v>
      </c>
      <c r="J290" s="49">
        <f t="shared" si="0"/>
        <v>50</v>
      </c>
      <c r="K290" s="49">
        <f t="shared" si="1"/>
        <v>2500</v>
      </c>
      <c r="L290" s="49" cm="1">
        <f t="array" ref="L290:M290">TRANSPOSE(L_QUADRATIC(D290:F290))</f>
        <v>100</v>
      </c>
      <c r="M290" s="49">
        <v>0</v>
      </c>
      <c r="N290" s="5" t="b">
        <f t="shared" si="2"/>
        <v>1</v>
      </c>
      <c r="O290" s="5" t="b">
        <f t="shared" ref="O290:O308" si="4">M290=I290</f>
        <v>1</v>
      </c>
      <c r="P290" s="49" cm="1">
        <f t="array" ref="P290:Q290">TRANSPOSE(L_POLYVAL(D290:F290,TRANSPOSE(H290:I290)))</f>
        <v>0</v>
      </c>
      <c r="Q290" s="49">
        <v>0</v>
      </c>
    </row>
    <row r="291" spans="3:17" x14ac:dyDescent="0.2">
      <c r="C291" s="41" t="s">
        <v>152</v>
      </c>
      <c r="D291" s="42">
        <v>1</v>
      </c>
      <c r="E291" s="42">
        <v>100</v>
      </c>
      <c r="F291" s="42">
        <v>0</v>
      </c>
      <c r="G291" s="19">
        <f t="shared" ref="G291" si="5">E291^2-4*D291*F291</f>
        <v>10000</v>
      </c>
      <c r="H291" s="48">
        <v>0</v>
      </c>
      <c r="I291" s="48">
        <v>-100</v>
      </c>
      <c r="J291" s="49">
        <f t="shared" si="0"/>
        <v>-50</v>
      </c>
      <c r="K291" s="49">
        <f t="shared" si="1"/>
        <v>2500</v>
      </c>
      <c r="L291" s="49" cm="1">
        <f t="array" ref="L291:M291">TRANSPOSE(L_QUADRATIC(D291:F291))</f>
        <v>0</v>
      </c>
      <c r="M291" s="49">
        <v>-100</v>
      </c>
      <c r="N291" s="5" t="b">
        <f t="shared" si="2"/>
        <v>1</v>
      </c>
      <c r="O291" s="5" t="b">
        <f t="shared" si="4"/>
        <v>1</v>
      </c>
      <c r="P291" s="49" cm="1">
        <f t="array" ref="P291:Q291">TRANSPOSE(L_POLYVAL(D291:F291,TRANSPOSE(H291:I291)))</f>
        <v>0</v>
      </c>
      <c r="Q291" s="49">
        <v>0</v>
      </c>
    </row>
    <row r="292" spans="3:17" x14ac:dyDescent="0.2">
      <c r="C292" s="41" t="s">
        <v>153</v>
      </c>
      <c r="D292" s="42">
        <v>16</v>
      </c>
      <c r="E292" s="42">
        <v>0</v>
      </c>
      <c r="F292" s="42">
        <v>0</v>
      </c>
      <c r="G292" s="19">
        <f t="shared" ref="G292" si="6">E292^2-4*D292*F292</f>
        <v>0</v>
      </c>
      <c r="H292" s="48">
        <v>0</v>
      </c>
      <c r="I292" s="48">
        <v>0</v>
      </c>
      <c r="J292" s="49">
        <f t="shared" si="0"/>
        <v>0</v>
      </c>
      <c r="K292" s="49">
        <f t="shared" si="1"/>
        <v>0</v>
      </c>
      <c r="L292" s="49" cm="1">
        <f t="array" ref="L292:M292">TRANSPOSE(L_QUADRATIC(D292:F292))</f>
        <v>0</v>
      </c>
      <c r="M292" s="49">
        <v>0</v>
      </c>
      <c r="N292" s="5" t="b">
        <f t="shared" si="2"/>
        <v>1</v>
      </c>
      <c r="O292" s="5" t="b">
        <f t="shared" si="4"/>
        <v>1</v>
      </c>
      <c r="P292" s="49" cm="1">
        <f t="array" ref="P292:Q292">TRANSPOSE(L_POLYVAL(D292:F292,TRANSPOSE(H292:I292)))</f>
        <v>0</v>
      </c>
      <c r="Q292" s="49">
        <v>0</v>
      </c>
    </row>
    <row r="293" spans="3:17" x14ac:dyDescent="0.2">
      <c r="C293" s="41" t="s">
        <v>155</v>
      </c>
      <c r="D293" s="42">
        <v>9</v>
      </c>
      <c r="E293" s="42">
        <v>12</v>
      </c>
      <c r="F293" s="42">
        <v>4</v>
      </c>
      <c r="G293" s="19">
        <f>E293^2-4*D293*F293</f>
        <v>0</v>
      </c>
      <c r="H293" s="48">
        <f>-2/3</f>
        <v>-0.66666666666666663</v>
      </c>
      <c r="I293" s="48">
        <f>-2/3</f>
        <v>-0.66666666666666663</v>
      </c>
      <c r="J293" s="49">
        <f t="shared" si="0"/>
        <v>-0.66666666666666663</v>
      </c>
      <c r="K293" s="49">
        <f t="shared" si="1"/>
        <v>0</v>
      </c>
      <c r="L293" s="49" cm="1">
        <f t="array" ref="L293:M293">TRANSPOSE(L_QUADRATIC(D293:F293))</f>
        <v>-0.66666666666666663</v>
      </c>
      <c r="M293" s="49">
        <v>-0.66666666666666663</v>
      </c>
      <c r="N293" s="5" t="b">
        <f t="shared" si="2"/>
        <v>1</v>
      </c>
      <c r="O293" s="5" t="b">
        <f t="shared" si="4"/>
        <v>1</v>
      </c>
      <c r="P293" s="49" cm="1">
        <f t="array" ref="P293:Q293">TRANSPOSE(L_POLYVAL(D293:F293,TRANSPOSE(H293:I293)))</f>
        <v>0</v>
      </c>
      <c r="Q293" s="56">
        <v>0</v>
      </c>
    </row>
    <row r="294" spans="3:17" x14ac:dyDescent="0.2">
      <c r="C294" s="41" t="s">
        <v>181</v>
      </c>
      <c r="D294" s="55">
        <v>1</v>
      </c>
      <c r="E294" s="55">
        <f>-12345678*2</f>
        <v>-24691356</v>
      </c>
      <c r="F294" s="55">
        <v>-1</v>
      </c>
      <c r="G294" s="19">
        <f t="shared" ref="G294" si="7">E294^2-4*D294*F294</f>
        <v>609663061118740</v>
      </c>
      <c r="H294" s="53">
        <f>(-E294+SQRT(E294^2-4*D294*F294))/(2*D294)</f>
        <v>24691356.000000041</v>
      </c>
      <c r="I294" s="53">
        <f>F294/D294/H294</f>
        <v>-4.0500003321000205E-8</v>
      </c>
      <c r="J294" s="49">
        <f t="shared" si="0"/>
        <v>12345678</v>
      </c>
      <c r="K294" s="49">
        <f t="shared" si="1"/>
        <v>152415765279685</v>
      </c>
      <c r="L294" s="54" cm="1">
        <f t="array" ref="L294:M294">TRANSPOSE(L_QUADRATIC(D294:F294))</f>
        <v>24691356.000000041</v>
      </c>
      <c r="M294" s="54">
        <v>-4.0500003321000205E-8</v>
      </c>
      <c r="N294" s="5" t="b">
        <f t="shared" si="2"/>
        <v>1</v>
      </c>
      <c r="O294" s="5" t="b">
        <f t="shared" si="4"/>
        <v>1</v>
      </c>
      <c r="P294" s="49" cm="1">
        <f t="array" ref="P294:Q294">TRANSPOSE(L_POLYVAL(D294:F294,TRANSPOSE(H294:I294)))</f>
        <v>0</v>
      </c>
      <c r="Q294" s="56">
        <v>0</v>
      </c>
    </row>
    <row r="295" spans="3:17" x14ac:dyDescent="0.2">
      <c r="C295" s="41" t="s">
        <v>181</v>
      </c>
      <c r="D295" s="55">
        <v>1</v>
      </c>
      <c r="E295" s="55">
        <f>12345678*2</f>
        <v>24691356</v>
      </c>
      <c r="F295" s="55">
        <v>-1</v>
      </c>
      <c r="G295" s="19">
        <f t="shared" ref="G295" si="8">E295^2-4*D295*F295</f>
        <v>609663061118740</v>
      </c>
      <c r="H295" s="53">
        <f>F295/D295/I295</f>
        <v>4.0500003321000205E-8</v>
      </c>
      <c r="I295" s="53">
        <f>(-E295-SQRT(E295^2-4*D295*F295))/(2*D295)</f>
        <v>-24691356.000000041</v>
      </c>
      <c r="J295" s="49">
        <f t="shared" si="0"/>
        <v>-12345678</v>
      </c>
      <c r="K295" s="49">
        <f t="shared" si="1"/>
        <v>152415765279685</v>
      </c>
      <c r="L295" s="54" cm="1">
        <f t="array" ref="L295:M295">TRANSPOSE(L_QUADRATIC(D295:F295))</f>
        <v>4.0500003321000205E-8</v>
      </c>
      <c r="M295" s="54">
        <v>-24691356.000000041</v>
      </c>
      <c r="N295" s="5" t="b">
        <f t="shared" si="2"/>
        <v>1</v>
      </c>
      <c r="O295" s="5" t="b">
        <f t="shared" si="4"/>
        <v>1</v>
      </c>
      <c r="P295" s="49" cm="1">
        <f t="array" ref="P295:Q295">TRANSPOSE(L_POLYVAL(D295:F295,TRANSPOSE(H295:I295)))</f>
        <v>0</v>
      </c>
      <c r="Q295" s="56">
        <v>0</v>
      </c>
    </row>
    <row r="296" spans="3:17" x14ac:dyDescent="0.2">
      <c r="C296" s="41" t="s">
        <v>155</v>
      </c>
      <c r="D296" s="51">
        <v>4</v>
      </c>
      <c r="E296" s="51">
        <f>4*SQRT(3)</f>
        <v>6.9282032302755088</v>
      </c>
      <c r="F296" s="51">
        <v>3</v>
      </c>
      <c r="G296" s="47">
        <f>E296^2-4*D296*F296</f>
        <v>0</v>
      </c>
      <c r="H296" s="48">
        <f>-SQRT(3)/2</f>
        <v>-0.8660254037844386</v>
      </c>
      <c r="I296" s="49">
        <f>-SQRT(3)/2</f>
        <v>-0.8660254037844386</v>
      </c>
      <c r="J296" s="49">
        <f t="shared" si="0"/>
        <v>-0.8660254037844386</v>
      </c>
      <c r="K296" s="49">
        <f t="shared" si="1"/>
        <v>0</v>
      </c>
      <c r="L296" s="52" t="str" cm="1">
        <f t="array" ref="L296:M296">TRANSPOSE(L_QUADRATIC(D296:F296))</f>
        <v>-0.866025403784439+1.05367121277235E-08i</v>
      </c>
      <c r="M296" s="52" t="str">
        <v>-0.866025403784439-1.05367121277235E-08i</v>
      </c>
      <c r="N296" s="5" t="b">
        <f t="shared" si="2"/>
        <v>0</v>
      </c>
      <c r="O296" s="5" t="b">
        <f t="shared" si="4"/>
        <v>0</v>
      </c>
      <c r="P296" s="49" cm="1">
        <f t="array" ref="P296:Q296">TRANSPOSE(L_POLYVAL(D296:F296,TRANSPOSE(H296:I296)))</f>
        <v>4.4408920985006262E-16</v>
      </c>
      <c r="Q296" s="56">
        <v>4.4408920985006262E-16</v>
      </c>
    </row>
    <row r="297" spans="3:17" x14ac:dyDescent="0.2">
      <c r="C297" s="41"/>
      <c r="D297" s="42">
        <v>2</v>
      </c>
      <c r="E297" s="42">
        <v>-7</v>
      </c>
      <c r="F297" s="42">
        <v>6</v>
      </c>
      <c r="G297" s="19">
        <f t="shared" ref="G297:G304" si="9">E297^2-4*D297*F297</f>
        <v>1</v>
      </c>
      <c r="H297" s="50">
        <v>2</v>
      </c>
      <c r="I297" s="49">
        <f>3/2</f>
        <v>1.5</v>
      </c>
      <c r="J297" s="49">
        <f t="shared" si="0"/>
        <v>1.75</v>
      </c>
      <c r="K297" s="49">
        <f t="shared" si="1"/>
        <v>6.25E-2</v>
      </c>
      <c r="L297" s="49" cm="1">
        <f t="array" ref="L297:M297">TRANSPOSE(L_QUADRATIC(D297:F297))</f>
        <v>2</v>
      </c>
      <c r="M297" s="49">
        <v>1.5</v>
      </c>
      <c r="N297" s="5" t="b">
        <f t="shared" si="2"/>
        <v>1</v>
      </c>
      <c r="O297" s="5" t="b">
        <f t="shared" si="4"/>
        <v>1</v>
      </c>
      <c r="P297" s="49" cm="1">
        <f t="array" ref="P297:Q297">TRANSPOSE(L_POLYVAL(D297:F297,TRANSPOSE(H297:I297)))</f>
        <v>0</v>
      </c>
      <c r="Q297" s="56">
        <v>0</v>
      </c>
    </row>
    <row r="298" spans="3:17" x14ac:dyDescent="0.2">
      <c r="C298" s="41"/>
      <c r="D298" s="42">
        <v>5</v>
      </c>
      <c r="E298" s="42">
        <v>-2</v>
      </c>
      <c r="F298" s="42">
        <v>-10</v>
      </c>
      <c r="G298" s="19">
        <f t="shared" si="9"/>
        <v>204</v>
      </c>
      <c r="H298" s="48">
        <f>(1 + SQRT(51))/5</f>
        <v>1.6282856857085701</v>
      </c>
      <c r="I298" s="48">
        <f>(1 - SQRT(51))/5</f>
        <v>-1.22828568570857</v>
      </c>
      <c r="J298" s="49">
        <f t="shared" si="0"/>
        <v>0.2</v>
      </c>
      <c r="K298" s="49">
        <f t="shared" si="1"/>
        <v>2.04</v>
      </c>
      <c r="L298" s="49" cm="1">
        <f t="array" ref="L298:M298">TRANSPOSE(L_QUADRATIC(D298:F298))</f>
        <v>1.6282856857085699</v>
      </c>
      <c r="M298" s="49">
        <v>-1.22828568570857</v>
      </c>
      <c r="N298" s="5" t="b">
        <f t="shared" si="2"/>
        <v>1</v>
      </c>
      <c r="O298" s="5" t="b">
        <f t="shared" si="4"/>
        <v>1</v>
      </c>
      <c r="P298" s="49" cm="1">
        <f t="array" ref="P298:Q298">TRANSPOSE(L_POLYVAL(D298:F298,TRANSPOSE(H298:I298)))</f>
        <v>3.5527136788005009E-15</v>
      </c>
      <c r="Q298" s="56">
        <v>0</v>
      </c>
    </row>
    <row r="299" spans="3:17" x14ac:dyDescent="0.2">
      <c r="C299" s="41"/>
      <c r="D299" s="42">
        <v>1</v>
      </c>
      <c r="E299" s="42">
        <v>-3</v>
      </c>
      <c r="F299" s="42">
        <v>-1</v>
      </c>
      <c r="G299" s="19">
        <f t="shared" si="9"/>
        <v>13</v>
      </c>
      <c r="H299" s="48">
        <f>(3 + SQRT(13))/2</f>
        <v>3.3027756377319948</v>
      </c>
      <c r="I299" s="48">
        <f>(3 - SQRT(13))/2</f>
        <v>-0.30277563773199456</v>
      </c>
      <c r="J299" s="49">
        <f t="shared" si="0"/>
        <v>1.5</v>
      </c>
      <c r="K299" s="49">
        <f t="shared" si="1"/>
        <v>3.25</v>
      </c>
      <c r="L299" s="49" cm="1">
        <f t="array" ref="L299:M299">TRANSPOSE(L_QUADRATIC(D299:F299))</f>
        <v>3.3027756377319948</v>
      </c>
      <c r="M299" s="49">
        <v>-0.30277563773199462</v>
      </c>
      <c r="N299" s="5" t="b">
        <f t="shared" si="2"/>
        <v>1</v>
      </c>
      <c r="O299" s="5" t="b">
        <f t="shared" si="4"/>
        <v>1</v>
      </c>
      <c r="P299" s="49" cm="1">
        <f t="array" ref="P299:Q299">TRANSPOSE(L_POLYVAL(D299:F299,TRANSPOSE(H299:I299)))</f>
        <v>0</v>
      </c>
      <c r="Q299" s="56">
        <v>-3.3306690738754696E-16</v>
      </c>
    </row>
    <row r="300" spans="3:17" x14ac:dyDescent="0.2">
      <c r="C300" s="41"/>
      <c r="D300" s="42">
        <v>4</v>
      </c>
      <c r="E300" s="42">
        <v>8</v>
      </c>
      <c r="F300" s="42">
        <v>-1</v>
      </c>
      <c r="G300" s="19">
        <f t="shared" si="9"/>
        <v>80</v>
      </c>
      <c r="H300" s="48">
        <f>(-2+SQRT(5))/2</f>
        <v>0.1180339887498949</v>
      </c>
      <c r="I300" s="48">
        <f>(-2-SQRT(5))/2</f>
        <v>-2.1180339887498949</v>
      </c>
      <c r="J300" s="49">
        <f t="shared" si="0"/>
        <v>-1</v>
      </c>
      <c r="K300" s="49">
        <f t="shared" si="1"/>
        <v>1.25</v>
      </c>
      <c r="L300" s="49" cm="1">
        <f t="array" ref="L300:M300">TRANSPOSE(L_QUADRATIC(D300:F300))</f>
        <v>0.11803398874989485</v>
      </c>
      <c r="M300" s="49">
        <v>-2.1180339887498949</v>
      </c>
      <c r="N300" s="5" t="b">
        <f t="shared" si="2"/>
        <v>1</v>
      </c>
      <c r="O300" s="5" t="b">
        <f t="shared" si="4"/>
        <v>1</v>
      </c>
      <c r="P300" s="49" cm="1">
        <f t="array" ref="P300:Q300">TRANSPOSE(L_POLYVAL(D300:F300,TRANSPOSE(H300:I300)))</f>
        <v>4.4408920985006262E-16</v>
      </c>
      <c r="Q300" s="56">
        <v>0</v>
      </c>
    </row>
    <row r="301" spans="3:17" x14ac:dyDescent="0.2">
      <c r="C301" s="41"/>
      <c r="D301" s="42">
        <v>4</v>
      </c>
      <c r="E301" s="42">
        <v>2</v>
      </c>
      <c r="F301" s="42">
        <v>-25</v>
      </c>
      <c r="G301" s="19">
        <f t="shared" si="9"/>
        <v>404</v>
      </c>
      <c r="H301" s="48">
        <f>(-2+2*SQRT(101))/8</f>
        <v>2.2624689052802225</v>
      </c>
      <c r="I301" s="48">
        <f>(-2-2*SQRT(101))/8</f>
        <v>-2.7624689052802225</v>
      </c>
      <c r="J301" s="49">
        <f t="shared" si="0"/>
        <v>-0.25</v>
      </c>
      <c r="K301" s="49">
        <f t="shared" si="1"/>
        <v>6.3125</v>
      </c>
      <c r="L301" s="49" cm="1">
        <f t="array" ref="L301:M301">TRANSPOSE(L_QUADRATIC(D301:F301))</f>
        <v>2.2624689052802225</v>
      </c>
      <c r="M301" s="49">
        <v>-2.7624689052802225</v>
      </c>
      <c r="N301" s="5" t="b">
        <f t="shared" si="2"/>
        <v>1</v>
      </c>
      <c r="O301" s="5" t="b">
        <f t="shared" si="4"/>
        <v>1</v>
      </c>
      <c r="P301" s="49" cm="1">
        <f t="array" ref="P301:Q301">TRANSPOSE(L_POLYVAL(D301:F301,TRANSPOSE(H301:I301)))</f>
        <v>0</v>
      </c>
      <c r="Q301" s="56">
        <v>0</v>
      </c>
    </row>
    <row r="302" spans="3:17" x14ac:dyDescent="0.2">
      <c r="C302" s="41"/>
      <c r="D302" s="42">
        <v>1</v>
      </c>
      <c r="E302" s="42">
        <v>-2</v>
      </c>
      <c r="F302" s="42">
        <v>-4</v>
      </c>
      <c r="G302" s="19">
        <f t="shared" ref="G302" si="10">E302^2-4*D302*F302</f>
        <v>20</v>
      </c>
      <c r="H302" s="48">
        <f>1+SQRT(5)</f>
        <v>3.2360679774997898</v>
      </c>
      <c r="I302" s="48">
        <f>1-SQRT(5)</f>
        <v>-1.2360679774997898</v>
      </c>
      <c r="J302" s="49">
        <f t="shared" si="0"/>
        <v>1</v>
      </c>
      <c r="K302" s="49">
        <f t="shared" si="1"/>
        <v>5</v>
      </c>
      <c r="L302" s="49" cm="1">
        <f t="array" ref="L302:M302">TRANSPOSE(L_QUADRATIC(D302:F302))</f>
        <v>3.2360679774997898</v>
      </c>
      <c r="M302" s="49">
        <v>-1.2360679774997896</v>
      </c>
      <c r="N302" s="5" t="b">
        <f t="shared" si="2"/>
        <v>1</v>
      </c>
      <c r="O302" s="5" t="b">
        <f t="shared" si="4"/>
        <v>1</v>
      </c>
      <c r="P302" s="49" cm="1">
        <f t="array" ref="P302:Q302">TRANSPOSE(L_POLYVAL(D302:F302,TRANSPOSE(H302:I302)))</f>
        <v>0</v>
      </c>
      <c r="Q302" s="49">
        <v>0</v>
      </c>
    </row>
    <row r="303" spans="3:17" x14ac:dyDescent="0.2">
      <c r="C303" s="41"/>
      <c r="D303" s="42">
        <v>2</v>
      </c>
      <c r="E303" s="42">
        <f>-SQRT(5)</f>
        <v>-2.2360679774997898</v>
      </c>
      <c r="F303" s="42">
        <v>1</v>
      </c>
      <c r="G303" s="19">
        <f>E303^2-4*D303*F303</f>
        <v>-2.9999999999999991</v>
      </c>
      <c r="H303" s="48" t="str">
        <f>COMPLEX(SQRT(5)/4,SQRT(3)/4)</f>
        <v>0.559016994374947+0.433012701892219i</v>
      </c>
      <c r="I303" s="48" t="str">
        <f>COMPLEX(SQRT(5)/4,-SQRT(3)/4)</f>
        <v>0.559016994374947-0.433012701892219i</v>
      </c>
      <c r="J303" s="49">
        <f t="shared" si="0"/>
        <v>0.55901699437494745</v>
      </c>
      <c r="K303" s="49">
        <f t="shared" si="1"/>
        <v>-0.18749999999999994</v>
      </c>
      <c r="L303" s="49" t="str" cm="1">
        <f t="array" ref="L303:M303">TRANSPOSE(L_QUADRATIC(D303:F303))</f>
        <v>0.559016994374947+0.433012701892219i</v>
      </c>
      <c r="M303" s="49" t="str">
        <v>0.559016994374947-0.433012701892219i</v>
      </c>
      <c r="N303" s="5" t="b">
        <f t="shared" si="2"/>
        <v>1</v>
      </c>
      <c r="O303" s="5" t="b">
        <f t="shared" si="4"/>
        <v>1</v>
      </c>
      <c r="P303" s="49" t="str" cm="1">
        <f t="array" ref="P303:Q303">TRANSPOSE(L_POLYVAL(D303:F303,TRANSPOSE(H303:I303)))</f>
        <v>-9.99200722162641E-16i</v>
      </c>
      <c r="Q303" s="49" t="str">
        <v>9.99200722162641E-16i</v>
      </c>
    </row>
    <row r="304" spans="3:17" x14ac:dyDescent="0.2">
      <c r="C304" s="41"/>
      <c r="D304" s="42">
        <v>1</v>
      </c>
      <c r="E304" s="42">
        <v>1</v>
      </c>
      <c r="F304" s="42">
        <v>1</v>
      </c>
      <c r="G304" s="19">
        <f t="shared" si="9"/>
        <v>-3</v>
      </c>
      <c r="H304" s="48" t="str">
        <f>COMPLEX(-1/2,SQRT(3)/2)</f>
        <v>-0.5+0.866025403784439i</v>
      </c>
      <c r="I304" s="48" t="str">
        <f>COMPLEX(-1/2,-SQRT(3)/2)</f>
        <v>-0.5-0.866025403784439i</v>
      </c>
      <c r="J304" s="49">
        <f t="shared" si="0"/>
        <v>-0.5</v>
      </c>
      <c r="K304" s="49">
        <f t="shared" si="1"/>
        <v>-0.75</v>
      </c>
      <c r="L304" s="49" t="str" cm="1">
        <f t="array" ref="L304:M304">TRANSPOSE(L_QUADRATIC(D304:F304))</f>
        <v>-0.5+0.866025403784439i</v>
      </c>
      <c r="M304" s="49" t="str">
        <v>-0.5-0.866025403784439i</v>
      </c>
      <c r="N304" s="5" t="b">
        <f t="shared" si="2"/>
        <v>1</v>
      </c>
      <c r="O304" s="5" t="b">
        <f t="shared" si="4"/>
        <v>1</v>
      </c>
      <c r="P304" s="49" cm="1">
        <f t="array" ref="P304:Q304">TRANSPOSE(L_POLYVAL(D304:F304,TRANSPOSE(H304:I304)))</f>
        <v>-8.8817841970012504E-16</v>
      </c>
      <c r="Q304" s="49">
        <v>-8.8817841970012504E-16</v>
      </c>
    </row>
    <row r="305" spans="1:17" x14ac:dyDescent="0.2">
      <c r="C305" s="41"/>
      <c r="D305" s="42">
        <v>1</v>
      </c>
      <c r="E305" s="42">
        <v>1</v>
      </c>
      <c r="F305" s="42">
        <v>2</v>
      </c>
      <c r="G305" s="19">
        <f>E305^2-4*D305*F305</f>
        <v>-7</v>
      </c>
      <c r="H305" s="53" t="str">
        <f>COMPLEX(-0.5,SQRT(7)/2)</f>
        <v>-0.5+1.3228756555323i</v>
      </c>
      <c r="I305" s="53" t="str">
        <f>COMPLEX(-0.5,-SQRT(7)/2)</f>
        <v>-0.5-1.3228756555323i</v>
      </c>
      <c r="J305" s="49">
        <f t="shared" si="0"/>
        <v>-0.5</v>
      </c>
      <c r="K305" s="49">
        <f t="shared" si="1"/>
        <v>-1.75</v>
      </c>
      <c r="L305" s="49" t="str" cm="1">
        <f t="array" ref="L305:M305">TRANSPOSE(L_QUADRATIC(D305:F305))</f>
        <v>-0.5+1.3228756555323i</v>
      </c>
      <c r="M305" s="49" t="str">
        <v>-0.5-1.3228756555323i</v>
      </c>
      <c r="N305" s="5" t="b">
        <f t="shared" si="2"/>
        <v>1</v>
      </c>
      <c r="O305" s="5" t="b">
        <f t="shared" si="4"/>
        <v>1</v>
      </c>
      <c r="P305" s="49" cm="1">
        <f t="array" ref="P305:Q305">TRANSPOSE(L_POLYVAL(D305:F305,TRANSPOSE(H305:I305)))</f>
        <v>-9.7699626167013807E-15</v>
      </c>
      <c r="Q305" s="49">
        <v>-9.7699626167013807E-15</v>
      </c>
    </row>
    <row r="306" spans="1:17" x14ac:dyDescent="0.2">
      <c r="C306" s="41"/>
      <c r="D306" s="42">
        <v>5</v>
      </c>
      <c r="E306" s="42">
        <v>3</v>
      </c>
      <c r="F306" s="42">
        <v>1</v>
      </c>
      <c r="G306" s="19">
        <f>E306^2-4*D306*F306</f>
        <v>-11</v>
      </c>
      <c r="H306" s="48" t="str">
        <f>COMPLEX(-3/10,SQRT(11)/10)</f>
        <v>-0.3+0.33166247903554i</v>
      </c>
      <c r="I306" s="48" t="str">
        <f>COMPLEX(-3/10,-SQRT(11)/10)</f>
        <v>-0.3-0.33166247903554i</v>
      </c>
      <c r="J306" s="49">
        <f t="shared" si="0"/>
        <v>-0.3</v>
      </c>
      <c r="K306" s="49">
        <f t="shared" si="1"/>
        <v>-0.11000000000000001</v>
      </c>
      <c r="L306" s="49" t="str" cm="1">
        <f t="array" ref="L306:M306">TRANSPOSE(L_QUADRATIC(D306:F306))</f>
        <v>-0.3+0.33166247903554i</v>
      </c>
      <c r="M306" s="49" t="str">
        <v>-0.3-0.33166247903554i</v>
      </c>
      <c r="N306" s="5" t="b">
        <f t="shared" si="2"/>
        <v>1</v>
      </c>
      <c r="O306" s="5" t="b">
        <f t="shared" si="4"/>
        <v>1</v>
      </c>
      <c r="P306" s="49" cm="1">
        <f t="array" ref="P306:Q306">TRANSPOSE(L_POLYVAL(D306:F306,TRANSPOSE(H306:I306)))</f>
        <v>0</v>
      </c>
      <c r="Q306" s="49">
        <v>0</v>
      </c>
    </row>
    <row r="307" spans="1:17" x14ac:dyDescent="0.2">
      <c r="C307" s="41"/>
      <c r="D307" s="42">
        <v>3</v>
      </c>
      <c r="E307" s="42">
        <v>4</v>
      </c>
      <c r="F307" s="42">
        <v>2</v>
      </c>
      <c r="G307" s="19">
        <f>E307^2-4*D307*F307</f>
        <v>-8</v>
      </c>
      <c r="H307" s="48" t="str">
        <f>COMPLEX(-2/3,SQRT(2)/3)</f>
        <v>-0.666666666666667+0.471404520791032i</v>
      </c>
      <c r="I307" s="48" t="str">
        <f>COMPLEX(-2/3,-SQRT(2)/3)</f>
        <v>-0.666666666666667-0.471404520791032i</v>
      </c>
      <c r="J307" s="49">
        <f t="shared" si="0"/>
        <v>-0.66666666666666663</v>
      </c>
      <c r="K307" s="49">
        <f t="shared" si="1"/>
        <v>-0.22222222222222221</v>
      </c>
      <c r="L307" s="49" t="str" cm="1">
        <f t="array" ref="L307:M307">TRANSPOSE(L_QUADRATIC(D307:F307))</f>
        <v>-0.666666666666667+0.471404520791032i</v>
      </c>
      <c r="M307" s="49" t="str">
        <v>-0.666666666666667-0.471404520791032i</v>
      </c>
      <c r="N307" s="5" t="b">
        <f t="shared" si="2"/>
        <v>1</v>
      </c>
      <c r="O307" s="5" t="b">
        <f t="shared" si="4"/>
        <v>1</v>
      </c>
      <c r="P307" s="49" cm="1">
        <f t="array" ref="P307:Q307">TRANSPOSE(L_POLYVAL(D307:F307,TRANSPOSE(H307:I307)))</f>
        <v>-3.1086244689504399E-15</v>
      </c>
      <c r="Q307" s="49">
        <v>-3.1086244689504399E-15</v>
      </c>
    </row>
    <row r="308" spans="1:17" x14ac:dyDescent="0.2">
      <c r="C308" s="41"/>
      <c r="D308" s="42">
        <v>10</v>
      </c>
      <c r="E308" s="42">
        <v>-9</v>
      </c>
      <c r="F308" s="42">
        <v>6</v>
      </c>
      <c r="G308" s="19">
        <f>E308^2-4*D308*F308</f>
        <v>-159</v>
      </c>
      <c r="H308" s="48" t="str">
        <f>COMPLEX(9/20,SQRT(159)/20)</f>
        <v>0.45+0.630476010645925i</v>
      </c>
      <c r="I308" s="48" t="str">
        <f>COMPLEX(9/20,-SQRT(159)/20)</f>
        <v>0.45-0.630476010645925i</v>
      </c>
      <c r="J308" s="49">
        <f t="shared" si="0"/>
        <v>0.45</v>
      </c>
      <c r="K308" s="49">
        <f t="shared" si="1"/>
        <v>-0.39749999999999996</v>
      </c>
      <c r="L308" s="49" t="str" cm="1">
        <f t="array" ref="L308:M308">TRANSPOSE(L_QUADRATIC(D308:F308))</f>
        <v>0.45+0.630476010645925i</v>
      </c>
      <c r="M308" s="49" t="str">
        <v>0.45-0.630476010645925i</v>
      </c>
      <c r="N308" s="5" t="b">
        <f t="shared" si="2"/>
        <v>1</v>
      </c>
      <c r="O308" s="5" t="b">
        <f t="shared" si="4"/>
        <v>1</v>
      </c>
      <c r="P308" s="49" cm="1">
        <f t="array" ref="P308:Q308">TRANSPOSE(L_POLYVAL(D308:F308,TRANSPOSE(H308:I308)))</f>
        <v>0</v>
      </c>
      <c r="Q308" s="49">
        <v>0</v>
      </c>
    </row>
    <row r="309" spans="1:17" x14ac:dyDescent="0.2">
      <c r="C309" s="20" t="s">
        <v>146</v>
      </c>
      <c r="G309"/>
      <c r="H309"/>
      <c r="I309"/>
    </row>
    <row r="313" spans="1:17" ht="15.75" x14ac:dyDescent="0.2">
      <c r="A313" s="29" t="s">
        <v>0</v>
      </c>
      <c r="B313" s="26"/>
      <c r="C313" s="27" t="s">
        <v>96</v>
      </c>
      <c r="D313" s="28"/>
      <c r="E313" s="28"/>
      <c r="F313" s="28"/>
      <c r="G313" s="28"/>
      <c r="H313" s="28"/>
      <c r="I313" s="28"/>
      <c r="J313" s="28"/>
    </row>
    <row r="315" spans="1:17" x14ac:dyDescent="0.2">
      <c r="B315" s="31" t="s">
        <v>39</v>
      </c>
      <c r="C315" s="32" t="s">
        <v>45</v>
      </c>
    </row>
    <row r="317" spans="1:17" x14ac:dyDescent="0.2">
      <c r="B317" s="31" t="s">
        <v>39</v>
      </c>
      <c r="C317" s="32" t="s">
        <v>44</v>
      </c>
    </row>
    <row r="319" spans="1:17" x14ac:dyDescent="0.2">
      <c r="B319" s="31" t="s">
        <v>39</v>
      </c>
      <c r="C319" s="32" t="s">
        <v>43</v>
      </c>
    </row>
    <row r="321" spans="1:11" x14ac:dyDescent="0.2">
      <c r="B321" s="31" t="s">
        <v>39</v>
      </c>
      <c r="C321" s="32" t="s">
        <v>95</v>
      </c>
    </row>
    <row r="324" spans="1:11" customFormat="1" ht="18" customHeight="1" x14ac:dyDescent="0.2">
      <c r="A324" s="65" t="s">
        <v>0</v>
      </c>
      <c r="B324" s="27" t="s">
        <v>194</v>
      </c>
      <c r="C324" s="27"/>
      <c r="D324" s="28"/>
      <c r="E324" s="28"/>
      <c r="F324" s="28"/>
      <c r="G324" s="28"/>
      <c r="H324" s="28"/>
      <c r="I324" s="28"/>
      <c r="J324" s="28"/>
      <c r="K324" s="5"/>
    </row>
    <row r="325" spans="1:11" customFormat="1" ht="18" customHeight="1" x14ac:dyDescent="0.2"/>
    <row r="326" spans="1:11" customFormat="1" ht="18" customHeight="1" x14ac:dyDescent="0.2">
      <c r="B326" t="s">
        <v>195</v>
      </c>
      <c r="C326" s="64">
        <v>45356</v>
      </c>
      <c r="D326" t="s">
        <v>199</v>
      </c>
    </row>
    <row r="327" spans="1:11" customFormat="1" ht="14.25" x14ac:dyDescent="0.2">
      <c r="B327" t="s">
        <v>196</v>
      </c>
      <c r="C327" s="64">
        <v>45353</v>
      </c>
      <c r="D327" t="s">
        <v>197</v>
      </c>
    </row>
    <row r="328" spans="1:11" customFormat="1" ht="14.25" x14ac:dyDescent="0.2"/>
    <row r="329" spans="1:11" customFormat="1" ht="14.25" x14ac:dyDescent="0.2"/>
  </sheetData>
  <mergeCells count="2">
    <mergeCell ref="B5:J7"/>
    <mergeCell ref="I1:J1"/>
  </mergeCells>
  <hyperlinks>
    <hyperlink ref="B2" r:id="rId1" xr:uid="{C4C11887-F571-4434-AB0B-C5A7FAFD2C79}"/>
    <hyperlink ref="C315" r:id="rId2" xr:uid="{47DD77D9-0662-4EB1-9624-E54C916D175D}"/>
    <hyperlink ref="C317" r:id="rId3" xr:uid="{B9E08573-5506-4AD1-9784-F019A11C0B7F}"/>
    <hyperlink ref="C319" r:id="rId4" xr:uid="{9E481DD5-640D-4518-9DED-9CD8F4488EA5}"/>
    <hyperlink ref="C321" r:id="rId5" xr:uid="{3B8FDE5A-A85B-4482-8B9A-25BEF952659B}"/>
    <hyperlink ref="B42" r:id="rId6" xr:uid="{1F7DD920-C0D1-49B0-9A8A-218946D93E57}"/>
    <hyperlink ref="B30" r:id="rId7" xr:uid="{3DF814C0-1CBE-4B26-BDEE-74B903FF95BF}"/>
    <hyperlink ref="B33" r:id="rId8" xr:uid="{6498D133-4747-4E85-9B17-B78B50C51FAE}"/>
    <hyperlink ref="B31" r:id="rId9" xr:uid="{5217ED96-2E06-4999-B837-C8230C8A0616}"/>
    <hyperlink ref="B32" r:id="rId10" xr:uid="{F56CA382-CFD9-4A30-A0C9-8C823B215A5A}"/>
    <hyperlink ref="B34" r:id="rId11" xr:uid="{84548862-7433-42A5-AB49-2E845BD89C95}"/>
    <hyperlink ref="B35" r:id="rId12" xr:uid="{1F393603-7A26-4B51-9410-64E8B3F6FB59}"/>
    <hyperlink ref="B38" r:id="rId13" xr:uid="{34D1F210-6148-4234-AD89-A13A1F83CC2B}"/>
    <hyperlink ref="B40" r:id="rId14" xr:uid="{B35CA0FF-0C83-4A38-8362-CCBECBBA7581}"/>
    <hyperlink ref="B41" r:id="rId15" xr:uid="{8A7C3C4C-3819-48CC-8474-FF90207F2ABC}"/>
    <hyperlink ref="B39" r:id="rId16" xr:uid="{82EA163D-3592-418C-9247-B1219ACE9FA4}"/>
    <hyperlink ref="B37" r:id="rId17" xr:uid="{EBC2442D-D93E-4488-A908-D03759C4A893}"/>
    <hyperlink ref="B36" r:id="rId18" xr:uid="{FC6E759D-F392-42BA-94D6-F0E515479099}"/>
    <hyperlink ref="B43" r:id="rId19" xr:uid="{52EF58F2-CB93-496E-841E-5BCB0F647BB4}"/>
    <hyperlink ref="B44" r:id="rId20" xr:uid="{282583B4-3F9A-4366-B31B-00B4EDF75748}"/>
    <hyperlink ref="B45" r:id="rId21" xr:uid="{5D369281-CB6A-4F6D-90F6-76118E8D2468}"/>
    <hyperlink ref="B178" r:id="rId22" xr:uid="{C33CDF95-1AF0-459E-AC0D-D60538B79512}"/>
    <hyperlink ref="B145" r:id="rId23" xr:uid="{6EBE0DD1-27E0-421E-AC97-A6915B7CD4BD}"/>
    <hyperlink ref="B191" r:id="rId24" xr:uid="{F2C10D14-4D2E-4A2C-AB07-E97C071C327D}"/>
    <hyperlink ref="B204" r:id="rId25" xr:uid="{2B8882A9-1439-41F5-9703-3448816E5219}"/>
    <hyperlink ref="B271" r:id="rId26" xr:uid="{4C165BCF-77DA-4CB6-8639-BAD31494DB73}"/>
    <hyperlink ref="B116" r:id="rId27" xr:uid="{3B97403B-DC11-4F60-9D6D-8118A02FFA18}"/>
    <hyperlink ref="B224" r:id="rId28" xr:uid="{D95E364D-3589-418A-9D6E-201D908DCF9E}"/>
    <hyperlink ref="B11" r:id="rId29" xr:uid="{C7074D2A-2414-4278-B25A-E4A391FC36C8}"/>
    <hyperlink ref="C309" r:id="rId30" xr:uid="{6F5091D0-CBCE-45FD-8755-8F5C0B4880E2}"/>
    <hyperlink ref="B232" r:id="rId31" xr:uid="{46AF7375-4B30-4470-B98C-1F00BFFBF223}"/>
    <hyperlink ref="B260" r:id="rId32" xr:uid="{CAC436D6-D7CF-4014-A5A4-7952B6261940}"/>
    <hyperlink ref="B106" r:id="rId33" xr:uid="{DFD13052-20E7-4AEC-9F12-D78616513F05}"/>
    <hyperlink ref="B162" r:id="rId34" xr:uid="{2466F6FB-4840-4C1F-AF8A-75E69AEDDCB5}"/>
  </hyperlinks>
  <pageMargins left="0.7" right="0.7" top="0.75" bottom="0.75" header="0.3" footer="0.3"/>
  <pageSetup paperSize="0" orientation="portrait" horizontalDpi="203" verticalDpi="203" r:id="rId35"/>
  <drawing r:id="rId36"/>
  <legacyDrawing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245D3-C7CB-43C7-A529-7A5E8448CFB5}">
  <sheetPr codeName="Sheet2">
    <outlinePr summaryBelow="0"/>
  </sheetPr>
  <dimension ref="A1:P42"/>
  <sheetViews>
    <sheetView showGridLines="0" zoomScaleNormal="100" workbookViewId="0"/>
  </sheetViews>
  <sheetFormatPr defaultColWidth="0" defaultRowHeight="14.25" zeroHeight="1" x14ac:dyDescent="0.2"/>
  <cols>
    <col min="1" max="1" width="4.5" customWidth="1"/>
    <col min="2" max="10" width="10.75" customWidth="1"/>
    <col min="11" max="11" width="10.75" hidden="1" customWidth="1"/>
    <col min="12" max="13" width="9" hidden="1" customWidth="1"/>
    <col min="14" max="16" width="0" hidden="1" customWidth="1"/>
    <col min="17" max="16384" width="9" hidden="1"/>
  </cols>
  <sheetData>
    <row r="1" spans="1:10" ht="36.950000000000003" customHeight="1" x14ac:dyDescent="0.2">
      <c r="A1" s="1"/>
      <c r="B1" s="2" t="s">
        <v>21</v>
      </c>
      <c r="C1" s="1"/>
      <c r="D1" s="1"/>
      <c r="E1" s="1"/>
      <c r="F1" s="1"/>
      <c r="G1" s="1"/>
      <c r="H1" s="1"/>
      <c r="I1" s="1"/>
      <c r="J1" s="1"/>
    </row>
    <row r="2" spans="1:10" ht="18" customHeight="1" x14ac:dyDescent="0.2"/>
    <row r="3" spans="1:10" ht="18" customHeight="1" x14ac:dyDescent="0.2">
      <c r="B3" s="9" t="s">
        <v>3</v>
      </c>
    </row>
    <row r="4" spans="1:10" x14ac:dyDescent="0.2">
      <c r="B4" t="s">
        <v>24</v>
      </c>
    </row>
    <row r="5" spans="1:10" x14ac:dyDescent="0.2">
      <c r="B5" t="s">
        <v>25</v>
      </c>
    </row>
    <row r="6" spans="1:10" x14ac:dyDescent="0.2">
      <c r="B6" t="s">
        <v>23</v>
      </c>
    </row>
    <row r="7" spans="1:10" x14ac:dyDescent="0.2">
      <c r="B7" s="3" t="s">
        <v>4</v>
      </c>
    </row>
    <row r="8" spans="1:10" ht="18" customHeight="1" x14ac:dyDescent="0.2"/>
    <row r="9" spans="1:10" ht="18" customHeight="1" x14ac:dyDescent="0.2">
      <c r="B9" s="9" t="s">
        <v>22</v>
      </c>
    </row>
    <row r="10" spans="1:10" ht="18" customHeight="1" x14ac:dyDescent="0.2">
      <c r="B10" s="10" t="s">
        <v>2</v>
      </c>
      <c r="C10" s="16"/>
      <c r="E10" s="12"/>
      <c r="F10" s="4"/>
      <c r="G10" s="4"/>
      <c r="J10" s="4"/>
    </row>
    <row r="11" spans="1:10" ht="18" customHeight="1" x14ac:dyDescent="0.2"/>
    <row r="12" spans="1:10" ht="30" x14ac:dyDescent="0.25">
      <c r="B12" s="13" t="s">
        <v>1</v>
      </c>
    </row>
    <row r="13" spans="1:10" x14ac:dyDescent="0.2">
      <c r="B13" s="14"/>
    </row>
    <row r="14" spans="1:10" ht="15" x14ac:dyDescent="0.2">
      <c r="B14" s="15" t="s">
        <v>5</v>
      </c>
    </row>
    <row r="15" spans="1:10" x14ac:dyDescent="0.2">
      <c r="B15" s="14"/>
    </row>
    <row r="16" spans="1:10" ht="15" x14ac:dyDescent="0.2">
      <c r="B16" s="15" t="s">
        <v>6</v>
      </c>
    </row>
    <row r="17" spans="2:2" ht="15" x14ac:dyDescent="0.2">
      <c r="B17" s="15" t="s">
        <v>7</v>
      </c>
    </row>
    <row r="18" spans="2:2" ht="15" x14ac:dyDescent="0.2">
      <c r="B18" s="15" t="s">
        <v>8</v>
      </c>
    </row>
    <row r="19" spans="2:2" ht="15" x14ac:dyDescent="0.2">
      <c r="B19" s="15" t="s">
        <v>9</v>
      </c>
    </row>
    <row r="20" spans="2:2" ht="15" x14ac:dyDescent="0.2">
      <c r="B20" s="15" t="s">
        <v>10</v>
      </c>
    </row>
    <row r="21" spans="2:2" ht="15" x14ac:dyDescent="0.2">
      <c r="B21" s="15" t="s">
        <v>11</v>
      </c>
    </row>
    <row r="22" spans="2:2" x14ac:dyDescent="0.2">
      <c r="B22" s="14"/>
    </row>
    <row r="23" spans="2:2" ht="15" x14ac:dyDescent="0.2">
      <c r="B23" s="15" t="s">
        <v>12</v>
      </c>
    </row>
    <row r="24" spans="2:2" ht="15" x14ac:dyDescent="0.2">
      <c r="B24" s="15" t="s">
        <v>13</v>
      </c>
    </row>
    <row r="25" spans="2:2" x14ac:dyDescent="0.2">
      <c r="B25" s="14"/>
    </row>
    <row r="26" spans="2:2" ht="15" x14ac:dyDescent="0.2">
      <c r="B26" s="15" t="s">
        <v>14</v>
      </c>
    </row>
    <row r="27" spans="2:2" ht="15" x14ac:dyDescent="0.2">
      <c r="B27" s="15" t="s">
        <v>15</v>
      </c>
    </row>
    <row r="28" spans="2:2" ht="15" x14ac:dyDescent="0.2">
      <c r="B28" s="15" t="s">
        <v>16</v>
      </c>
    </row>
    <row r="29" spans="2:2" ht="15" x14ac:dyDescent="0.2">
      <c r="B29" s="15" t="s">
        <v>17</v>
      </c>
    </row>
    <row r="30" spans="2:2" ht="15" x14ac:dyDescent="0.2">
      <c r="B30" s="15" t="s">
        <v>18</v>
      </c>
    </row>
    <row r="31" spans="2:2" ht="15" x14ac:dyDescent="0.2">
      <c r="B31" s="15" t="s">
        <v>19</v>
      </c>
    </row>
    <row r="32" spans="2:2" ht="15" x14ac:dyDescent="0.25">
      <c r="B32" s="13" t="s">
        <v>20</v>
      </c>
    </row>
    <row r="33" x14ac:dyDescent="0.2"/>
    <row r="34" x14ac:dyDescent="0.2"/>
    <row r="35" x14ac:dyDescent="0.2"/>
    <row r="36" x14ac:dyDescent="0.2"/>
    <row r="37" x14ac:dyDescent="0.2"/>
    <row r="38" x14ac:dyDescent="0.2"/>
    <row r="39" x14ac:dyDescent="0.2"/>
    <row r="40" x14ac:dyDescent="0.2"/>
    <row r="41" x14ac:dyDescent="0.2"/>
    <row r="42" x14ac:dyDescent="0.2"/>
  </sheetData>
  <hyperlinks>
    <hyperlink ref="B10" r:id="rId1" xr:uid="{6C1F058B-6BA7-40FC-9C72-34129FFE7DD3}"/>
    <hyperlink ref="B7" r:id="rId2" xr:uid="{004F61AB-CE82-45C3-8453-29264DFE93F0}"/>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oAIAAgAFYARQBSAFQARQBYADQAMgAgAEwAQQBNAEIARABBACAATABJAEIAUgBBAFIAWQBcAG4AVABoAGUAIABmAHUAbgBjAHQAaQBvAG4AcwAgAGkAbgBjAGwAdQBkAGUAZAAgAGgAZQByAGUAIABhAHIAZQAgAGYAdQBsAGwAeQAgAGQAbwBjAHUAbQBlAG4AdABlAGQAIABhAHQAIAB0AGgAZQAgAGYAbwBsAGwAbwB3AGkAbgBnACAAcwBpAHQAZQA6AFwAbgBoAHQAdABwAHMAOgAvAC8AdwB3AHcALgB2AGUAcgB0AGUAeAA0ADIALgBjAG8AbQAvAGwAYQBtAGIAZABhAC8AXABuAFwAbgBJAGYAIABpAG0AcABvAHIAdABpAG4AZwAgAHQAaABpAHMAIABHAGkAcwB0ACAAaQBuAHQAbwAgAGEAIABzAGUAcABhAHIAYQB0AGUAIABtAG8AZAB1AGwAZQAgAHYAaQBhACAAdABoAGUAIABFAHgAYwBlAGwAIABMAGEAYgBzACAAYQBkAGQALQBpAG4ALAAgAFwAbgB0AGgAZQAgAG4AYQBtAGUAIABvAGYAIAB0AGgAZQAgAG0AbwBkAHUAbABlACAAKABzAHUAYwBoACAAYQBzACAAXAAiAFYATABMAFwAIgApACAAaQBzACAAYQBkAGQAZQBkACAAdABvACAAdABoAGUAIABiAGUAZwBpAG4AbgBpAG4AZwAgAG8AZgAgAHQAaABlACAAZgB1AG4AYwB0AGkAbwBuAFwAbgBuAGEAbQBlAHMAIABpAG4AIAB0AGgAZQAgAE4AYQBtAGUAIABNAGEAbgBhAGcAZQByAC4AIABGAG8AcgAgAGUAeABhAG0AcABsAGUALAAgAEwAXwBSAEUAUwBDAEEATABFACAAdwBvAHUAbABkACAAYgBlAGMAbwBtAGUAIABWAEwATAAuAEwAXwBSAEUAUwBDAEEATABFAFwAbgBcAG4ASABlAHIAZQAgAGEAcgBlACAAYQAgAGYAZQB3ACAAZQB4AGEAbQBwAGwAZQBzACAAbwBmACAAbQBvAGQAdQBsAGUAIABuAGEAbQBlAHMAIAB5AG8AdQAgAGMAbwB1AGwAZAAgAHUAcwBlACAAdABoAGEAdAAgAHcAaQBsAGwAIABuAG8AdAAgAGMAbwBuAGYAbABpAGMAdABcAG4AdwBpAHQAaAAgAHAAYQByAGEAbQBlAHQAZQByACAAbgBhAG0AZQBzADoAIABWAEwATAAsACAATABJAEIALAAgAEwATAAsACAATQBZACwAIABcAG4AKgAvAFwAbgBcAG4ALwAqAFwAbgBNAEkAVAAgAEwAaQBjAGUAbgBzAGUAXABuAFwAbgBDAG8AcAB5AHIAaQBnAGgAdAAgACgAYwApACAAVgBlAHIAdABlAHgANAAyACAATABMAEMALAAgAGgAdAB0AHAAcwA6AC8ALwB3AHcAdwAuAHYAZQByAHQAZQB4ADQAMgAuAGMAbwBtAC8AXABuAFwAbgBQAGUAcgBtAGkAcwBzAGkAbwBuACAAaQBzACAAaABlAHIAZQBiAHkAIABnAHIAYQBuAHQAZQBkACwAIABmAHIAZQBlACAAbwBmACAAYwBoAGEAcgBnAGUALAAgAHQAbwAgAGEAbgB5ACAAcABlAHIAcwBvAG4AIABvAGIAdABhAGkAbgBpAG4AZwAgAGEAIABjAG8AcAB5AFwAbgBvAGYAIAB0AGgAaQBzACAAcwBvAGYAdAB3AGEAcgBlACAAYQBuAGQAIABhAHMAcwBvAGMAaQBhAHQAZQBkACAAZABvAGMAdQBtAGUAbgB0AGEAdABpAG8AbgAgAGYAaQBsAGUAcwAgACgAdABoAGUAIABcACIAUwBvAGYAdAB3AGEAcgBlAFwAIgApACwAIAB0AG8AIABkAGUAYQBsAFwAbgBpAG4AIAB0AGgAZQAgAFMAbwBmAHQAdwBhAHIAZQAgAHcAaQB0AGgAbwB1AHQAIAByAGUAcwB0AHIAaQBjAHQAaQBvAG4ALAAgAGkAbgBjAGwAdQBkAGkAbgBnACAAdwBpAHQAaABvAHUAdAAgAGwAaQBtAGkAdABhAHQAaQBvAG4AIAB0AGgAZQAgAHIAaQBnAGgAdABzAFwAbgB0AG8AIAB1AHMAZQAsACAAYwBvAHAAeQAsACAAbQBvAGQAaQBmAHkALAAgAG0AZQByAGcAZQAsACAAcAB1AGIAbABpAHMAaAAsACAAZABpAHMAdAByAGkAYgB1AHQAZQAsACAAcwB1AGIAbABpAGMAZQBuAHMAZQAsACAAYQBuAGQALwBvAHIAIABzAGUAbABsAFwAbgBjAG8AcABpAGUAcwAgAG8AZgAgAHQAaABlACAAUwBvAGYAdAB3AGEAcgBlACwAIABhAG4AZAAgAHQAbwAgAHAAZQByAG0AaQB0ACAAcABlAHIAcwBvAG4AcwAgAHQAbwAgAHcAaABvAG0AIAB0AGgAZQAgAFMAbwBmAHQAdwBhAHIAZQAgAGkAcwBcAG4AZgB1AHIAbgBpAHMAaABlAGQAIAB0AG8AIABkAG8AIABzAG8ALAAgAHMAdQBiAGoAZQBjAHQAIAB0AG8AIAB0AGgAZQAgAGYAbwBsAGwAbwB3AGkAbgBnACAAYwBvAG4AZABpAHQAaQBvAG4AcwA6AFwAbgBcAG4AVABoAGUAIABhAGIAbwB2AGUAIABjAG8AcAB5AHIAaQBnAGgAdAAgAG4AbwB0AGkAYwBlACAAYQBuAGQAIAB0AGgAaQBzACAAcABlAHIAbQBpAHMAcwBpAG8AbgAgAG4AbwB0AGkAYwBlACAAcwBoAGEAbABsACAAYgBlACAAaQBuAGMAbAB1AGQAZQBkACAAaQBuACAAYQBsAGwAXABuAGMAbwBwAGkAZQBzACAAbwByACAAcwB1AGIAcwB0AGEAbgB0AGkAYQBsACAAcABvAHIAdABpAG8AbgBzACAAbwBmACAAdABoAGUAIABTAG8AZgB0AHcAYQByAGUALgBcAG4AXABuAFQASABFACAAUwBPAEYAVABXAEEAUgBFACAASQBTACAAUABSAE8AVgBJAEQARQBEACAAXAAiAEEAUwAgAEkAUwBcACIALAAgAFcASQBUAEgATwBVAFQAIABXAEEAUgBSAEEATgBUAFkAIABPAEYAIABBAE4AWQAgAEsASQBOAEQALAAgAEUAWABQAFIARQBTAFMAIABPAFIAXABuAEkATQBQAEwASQBFAEQALAAgAEkATgBDAEwAVQBEAEkATgBHACAAQgBVAFQAIABOAE8AVAAgAEwASQBNAEkAVABFAEQAIABUAE8AIABUAEgARQAgAFcAQQBSAFIAQQBOAFQASQBFAFMAIABPAEYAIABNAEUAUgBDAEgAQQBOAFQAQQBCAEkATABJAFQAWQAsAFwAbgBGAEkAVABOAEUAUwBTACAARgBPAFIAIABBACAAUABBAFIAVABJAEMAVQBMAEEAUgAgAFAAVQBSAFAATwBTAEUAIABBAE4ARAAgAE4ATwBOAEkATgBGAFIASQBOAEcARQBNAEUATgBUAC4AIABJAE4AIABOAE8AIABFAFYARQBOAFQAIABTAEgAQQBMAEwAIABUAEgARQBcAG4AQQBVAFQASABPAFIAUwAgAE8AUgAgAEMATwBQAFkAUgBJAEcASABUACAASABPAEwARABFAFIAUwAgAEIARQAgAEwASQBBAEIATABFACAARgBPAFIAIABBAE4AWQAgAEMATABBAEkATQAsACAARABBAE0AQQBHAEUAUwAgAE8AUgAgAE8AVABIAEUAUgBcAG4ATABJAEEAQgBJAEwASQBUAFkALAAgAFcASABFAFQASABFAFIAIABJAE4AIABBAE4AIABBAEMAVABJAE8ATgAgAE8ARgAgAEMATwBOAFQAUgBBAEMAVAAsACAAVABPAFIAVAAgAE8AUgAgAE8AVABIAEUAUgBXAEkAUwBFACwAIABBAFIASQBTAEkATgBHACAARgBSAE8ATQAsAFwAbgBPAFUAVAAgAE8ARgAgAE8AUgAgAEkATgAgAEMATwBOAE4ARQBDAFQASQBPAE4AIABXAEkAVABIACAAVABIAEUAIABTAE8ARgBUAFcAQQBSAEUAIABPAFIAIABUAEgARQAgAFUAUwBFACAATwBSACAATwBUAEgARQBSACAARABFAEEATABJAE4ARwBTACAASQBOACAAVABIAEUAXABuAFMATwBGAFQAVwBBAFIARQAuAFwAbgAqAC8AXABuAFwAbgAvACoAKgAqACoAKgAqACoAKgAqACoAKgAqACoAKgAqACoAKgAqACoAKgAqACoAKgAqAFwAbgAqACAAIABJAE0AQQBHAEkATgBBAFIAWQAgAE4AVQBNAEIARQBSAFMAXABuACoAKgAqACoAKgAqACoAKgAqACoAKgAqACoAKgAqACoAKgAqACoAKgAqACoAKgAqACoALwBcAG4ALwAqACoAXABuACoAIABSAGUAdAB1AHIAbgBzACAAdABoAGUAIABDAG8AbgBqAHUAZwBhAHQAZQAgAFQAcgBhAG4AcwBwAG8AcwBlACAAbwBmACAAYQAgAEMAbwBtAHAAbABlAHgAIABNAGEAdAByAGkAeABcAG4AKgAgAEUAcQB1AGEAbAAgAHQAbwAgAFQAUgBBAE4AUwBQAE8AUwBFACAAaQBmACAAdgBhAGwAdQBlAHMAIABhAHIAZQAgAFIAZQBhAGwAXABuACoALwBcAG4ASQBNAF8AQwBUAFIAQQBOAFMAUABPAFMARQAgAD0AIABMAEEATQBCAEQAQQAoAG0AYQB0AHIAaQB4ACwAXABuAEwARQBUACgAZABvAGMALABcACIAaAB0AHQAcABzADoALwAvAHcAdwB3AC4AdgBlAHIAdABlAHgANAAyAC4AYwBvAG0ALwBsAGEAbQBiAGQAYQAvAGMAbwBtAHAAbABlAHgALgBoAHQAbQBsAFwAIgAsAFwAbgAgACAAIAAgAFQAUgBBAE4AUwBQAE8AUwBFACgATQBBAFAAKABtAGEAdAByAGkAeAAsAEwAQQBNAEIARABBACgAYwBlAGwAbAAsAEkATQBDAE8ATgBKAFUARwBBAFQARQAoAGMAZQBsAGwAKQApACkAKQBcAG4AKQApADsAXABuAC8AKgAqAFwAbgAqACAAUgBlAHQAdQByAG4AcwAgAHQAaABlACAAQwBvAG0AcABsAGUAeAAgAEQAbwB0ACAAUAByAG8AZAB1AGMAdAAgAG8AZgAgAHQAdwBvACAAdgBlAGMAdABvAHIAcwBcAG4AKgAgAGEAPQB7AFwAIgAxACsAaQBcACIAOwBcACIALQBpAFwAIgB9ACwAIABiAD0AewBcACIAMwArAGkAXAAiADsAXAAiADEALQA0AGkAXAAiAH0AXABuACoAIABFAHEAdQBhAGwAIAB0AG8AIABTAFUATQBQAFIATwBEAFUAQwBUACAAaQBmACAAdgBhAGwAdQBlAHMAIABhAHIAZQAgAFIAZQBhAGwALAAgAGIAdQB0ACAAbgBvAHQAIABJAE0AXwBTAFUATQBQAFIATwBEAFUAQwBUAFwAbgAqAC8AXABuAEkATQBfAEQATwBUACAAPQAgAEwAQQBNAEIARABBACgAYQBfAHYAZQBjACwAYgBfAHYAZQBjACwAXABuAEwARQBUACgAZABvAGMALABcACIAaAB0AHQAcABzADoALwAvAHcAdwB3AC4AdgBlAHIAdABlAHgANAAyAC4AYwBvAG0ALwBsAGEAbQBiAGQAYQAvAGMAbwBtAHAAbABlAHgALgBoAHQAbQBsAFwAIgAsAFwAbgAgACAAIAAgAEkATQBTAFUATQAoAE0AQQBQACgAYQBfAHYAZQBjACwAYgBfAHYAZQBjACwATABBAE0AQgBEAEEAKABhAGkALABiAGkALABJAE0AUABSAE8ARABVAEMAVAAoAGEAaQAsAEkATQBDAE8ATgBKAFUARwBBAFQARQAoAGIAaQApACkAKQApACkAXABuACkAKQA7AFwAbgAvACoAKgBcAG4AKgAgAFIAZQB0AHUAcgBuAHMAIAB0AGgAZQAgAHMAdQBtACAAbwBmACAAdABoAGUAIABlAGwAZQBtAGUAbgB0AC0AdwBpAHMAZQAgAHAAcgBvAGQAdQBjAHQAIABvAGYAIABjAG8AbQBwAGwAZQB4ACAAdgBlAGMAdABvAHIAcwAgAGEAIABhAG4AZAAgAGIAXABuACoAIABFAHEAdQBhAGwAIAB0AG8AIABTAFUATQBQAFIATwBEAFUAQwBUACAAaQBmACAAdgBhAGwAdQBlAHMAIABhAHIAZQAgAFIAZQBhAGwALAAgAGIAdQB0ACAAbgBvAHQAIABJAE0AXwBEAE8AVABcAG4AKgAvAFwAbgBJAE0AXwBTAFUATQBQAFIATwBEAFUAQwBUACAAPQAgAEwAQQBNAEIARABBACgAYQBfAHYAZQBjACwAYgBfAHYAZQBjACwAXABuAEwARQBUACgAZABvAGMALABcACIAaAB0AHQAcABzADoALwAvAHcAdwB3AC4AdgBlAHIAdABlAHgANAAyAC4AYwBvAG0ALwBsAGEAbQBiAGQAYQAvAGMAbwBtAHAAbABlAHgALgBoAHQAbQBsAFwAIgAsAFwAbgAgACAAIAAgAEkATQBTAFUATQAoAE0AQQBQACgAYQBfAHYAZQBjACwAYgBfAHYAZQBjACwATABBAE0AQgBEAEEAKABhAGkALABiAGkALABJAE0AUABSAE8ARABVAEMAVAAoAGEAaQAsAGIAaQApACkAKQApAFwAbgApACkAOwBcAG4ALwAqACoAXABuACoAIABSAGUAdAB1AHIAbgBzACAAdABoAGUAIABtAGEAdAByAGkAeAAgAG0AdQBsAHQAaQBwAGwAaQBjAGEAdABpAG8AbgAgAG8AZgAgAHQAdwBvACAAYwBvAG0AcABsAGUAeAAgAG0AYQB0AHIAaQBjAGUAcwBcAG4AKgAgAEUAcQB1AGEAbAAgAHQAbwAgAE0ATQBVAEwAVAAgAGkAZgAgAHYAYQBsAHUAZQBzACAAYQByAGUAIABSAGUAYQBsAFwAbgAqAC8AXABuAEkATQBfAE0ATQBVAEwAVAAgAD0AIABMAEEATQBCAEQAQQAoAGEAXwBtAGEAdAAsAGIAXwBtAGEAdAAsAFwAbgBMAEUAVAAoAGQAbwBjACwAXAAiAGgAdAB0AHAAcwA6AC8ALwB3AHcAdwAuAHYAZQByAHQAZQB4ADQAMgAuAGMAbwBtAC8AbABhAG0AYgBkAGEALwBjAG8AbQBwAGwAZQB4AC4AaAB0AG0AbABcACIALABcAG4AIAAgACAAIABtACwAUgBPAFcAUwAoAGEAXwBtAGEAdAApACwAXABuACAAIAAgACAAbgAsAEMATwBMAFUATQBOAFMAKABiAF8AbQBhAHQAKQAsAFwAbgAgACAAIAAgAEkARgAoAEMATwBMAFUATQBOAFMAKABhAF8AbQBhAHQAKQA8AD4AUgBPAFcAUwAoAGIAXwBtAGEAdAApACwAXAAiAEUAcgByAG8AcgA6ACAAaQBuAHYAYQBsAGkAZAAgAHMAaQB6AGUAcwBcACIALABcAG4AIAAgACAAIAAgACAAIAAgAE0AQQBLAEUAQQBSAFIAQQBZACgAbQAsAG4ALABMAEEATQBCAEQAQQAoAGkALABqACwAXABuACAAIAAgACAAIAAgACAAIAAgACAAIAAgAEkATQBfAFMAVQBNAFAAUgBPAEQAVQBDAFQAKABUAFIAQQBOAFMAUABPAFMARQAoAEkATgBEAEUAWAAoAGEAXwBtAGEAdAAsAGkALAAwACkAKQAsAEkATgBEAEUAWAAoAGIAXwBtAGEAdAAsADAALABqACkAKQBcAG4AIAAgACAAIAAgACAAIAAgACkAKQBcAG4AIAAgACAAIAApAFwAbgApACkAOwBcAG4ALwAqACoAXABuACoAIABDAGgAZQBjAGsAcwAgAGkAZgAgAHQAaABlAHIAZQAgAGkAcwAgAGEAdAAgAGwAZQBhAHMAdAAgAG8AbgBlACAAdgBhAGwAdQBlAHMAIABpAG4AIABhAG4AIABhAHIAcgBhAHkAIAB0AGgAYQB0ACAAaQBzACAAYQAgAGMAbwBtAHAAbABlAHgAIABuAHUAbQBiAGUAcgBcAG4AKgAgAGEAbgBkACAAaQBmACAAYQBsAGwAIAB2AGEAbAB1AGUAcwAgAGMAYQBuACAAYgBlACAAdAByAGUAYQB0AGUAZAAgAGEAcwAgAGMAbwBtAHAAbABlAHgAIABuAHUAbQBiAGUAcgBzAFwAbgAqAC8AXABuAEkATQBfAEkAUwBDAE8ATQBQAEwARQBYACAAPQAgAEwAQQBNAEIARABBACgAbQBhAHQAcgBpAHgALABcAG4ATABFAFQAKABkAG8AYwAsAFwAIgBoAHQAdABwAHMAOgAvAC8AdwB3AHcALgB2AGUAcgB0AGUAeAA0ADIALgBjAG8AbQAvAGwAYQBtAGIAZABhAC8AYwBvAG0AcABsAGUAeAAuAGgAdABtAGwAXAAiACwAXABuACAAIAAgACAAaQBzAHQAZQB4AHQALABJAEYAKABTAFUATQAoAC0ALQBJAFMAVABFAFgAVAAoAG0AYQB0AHIAaQB4ACkAKQA+ADAALABUAFIAVQBFACwARgBBAEwAUwBFACkALABcAG4AIAAgACAAIABpAHMAaQBuAHUAbQAsAEkARgAoAFMAVQBNACgALQAtAEkAUwBFAFIAUgBPAFIAKABNAEEAUAAoAG0AYQB0AHIAaQB4ACwATABBAE0AQgBEAEEAKABjAGUAbABsACwASQBNAFMAVQBNACgAYwBlAGwAbAAsAGMAZQBsAGwAKQApACkAKQApAD4AMAAsAEYAQQBMAFMARQAsAFQAUgBVAEUAKQAsAFwAbgAgACAAIAAgAEEATgBEACgAaQBzAHQAZQB4AHQALABpAHMAaQBuAHUAbQApAFwAbgApACkAOwBcAG4ALwAqACoAXABuACoAIABSAGUAdAB1AHIAbgBzACAAVABSAFUARQAgAGkAZgAgAHQAaABlACAAbQBhAHQAcgBpAHgAIABpAHMAIABlAHEAdQBhAGwAIAB0AG8AIABpAHQAcwAgAGMAbwBuAGoAdQBnAGEAdABlACAAdAByAGEAbgBzAHAAbwBzAGUAXABuACoALwBcAG4ASQBNAF8ASQBTAEgARQBSAE0ASQBUAEkAQQBOACAAPQAgAEwAQQBNAEIARABBACgAbQBhAHQAcgBpAHgALABcAG4ATABFAFQAKABkAG8AYwAsAFwAIgBoAHQAdABwAHMAOgAvAC8AdwB3AHcALgB2AGUAcgB0AGUAeAA0ADIALgBjAG8AbQAvAGwAYQBtAGIAZABhAC8AYwBvAG0AcABsAGUAeAAuAGgAdABtAGwAXAAiACwAXABuACAAIAAgACAAbQBhAHQAcgBpAHgALABJAE0AXwBDAFQAUgBBAE4AUwBQAE8AUwBFACgASQBNAF8AQwBUAFIAQQBOAFMAUABPAFMARQAoAG0AYQB0AHIAaQB4ACkAKQAsAFwAbgAgACAAIAAgAEkARgAoAFIATwBXAFMAKABtAGEAdAByAGkAeAApADwAPgBDAE8ATABVAE0ATgBTACgAbQBhAHQAcgBpAHgAKQAsAEYAQQBMAFMARQAsAFMAVQBNACgALQAtACgAbQBhAHQAcgBpAHgAPAA+AEkATQBfAEMAVABSAEEATgBTAFAATwBTAEUAKABtAGEAdAByAGkAeAApACkAKQA9ADAAKQBcAG4AKQApADsAXABuAC8AKgAqAFwAbgAqACAASQBmACAAfABjAG8AZQBmAGYAaQBjAGkAZQBuAHQAfAAgAGkAcwAgAGwAZQBzAHMAIAB0AGgAYQBuACAAZQBwAHMAaQBsAG8AbgAgACgAZABlAGYAYQB1AGwAdAA9ADEARQAtADEANAApACwAIABtAGEAawBlACAAaQB0ACAAZQBxAHUAYQBsACAAegBlAHIAbwBcAG4AKgAvAFwAbgBJAE0AXwBSAE8AVQBOAEQAVABPAFoARQBSAE8AIAA9ACAATABBAE0AQgBEAEEAKABpAG4AdQBtAGIAZQByACwAWwBlAHAAcwBpAGwAbwBuAF0ALABcAG4ATABFAFQAKABkAG8AYwAsAFwAIgBoAHQAdABwAHMAOgAvAC8AdwB3AHcALgB2AGUAcgB0AGUAeAA0ADIALgBjAG8AbQAvAGwAYQBtAGIAZABhAC8AYwBvAG0AcABsAGUAeAAuAGgAdABtAGwAXAAiACwAXABuACAAIAAgACAAZQBwAHMAaQBsAG8AbgAsAEkARgAoAEkAUwBPAE0ASQBUAFQARQBEACgAZQBwAHMAaQBsAG8AbgApACwAMQBFAC0AMQA0ACwAZQBwAHMAaQBsAG8AbgApACwAXABuACAAIAAgACAATQBBAFAAKABpAG4AdQBtAGIAZQByACwATABBAE0AQgBEAEEAKABpAG4AdQBtACwAXABuACAAIAAgACAATABFAFQAKAByAGUAYQBsACwASQBGACgAQQBCAFMAKABJAE0AUgBFAEEATAAoAGkAbgB1AG0AKQApADwAZQBwAHMAaQBsAG8AbgAsADAALABJAE0AUgBFAEEATAAoAGkAbgB1AG0AKQApACwAXABuACAAIAAgACAAIAAgACAAIABpAG0AYQBnACwASQBGACgAQQBCAFMAKABJAE0AQQBHAEkATgBBAFIAWQAoAGkAbgB1AG0AKQApADwAZQBwAHMAaQBsAG8AbgAsADAALABJAE0AQQBHAEkATgBBAFIAWQAoAGkAbgB1AG0AKQApACwAXABuACAAIAAgACAAIAAgACAAIABJAEYAKABpAG0AYQBnAD0AMAAsAHIAZQBhAGwALABDAE8ATQBQAEwARQBYACgAcgBlAGEAbAAsAGkAbQBhAGcAKQApAFwAbgAgACAAIAAgACkAKQApAFwAbgApACkAOwBcAG4ALwAqACoAXABuACoAIABSAG8AdQBuAGQAcwAgAHQAaABlACAAUgBlAGEAbAAgAGEAbgBkACAASQBtAGEAZwBpAG4AYQByAHkAIABjAG8AZQBmAGYAaQBjAGkAZQBuAHQAcwAgAHMAZQBwAGEAcgBhAHQAZQBsAHkAIAB0AG8AIABuAHUAbQBfAGQAaQBnAGkAdABzAFwAbgAqAC8AXABuAEkATQBfAFIATwBVAE4ARAAgAD0AIABMAEEATQBCAEQAQQAoAGkAbgB1AG0AYgBlAHIALABuAHUAbQBfAGQAaQBnAGkAdABzACwAXABuAEwARQBUACgAZABvAGMALABcACIAaAB0AHQAcABzADoALwAvAHcAdwB3AC4AdgBlAHIAdABlAHgANAAyAC4AYwBvAG0ALwBsAGEAbQBiAGQAYQAvAGMAbwBtAHAAbABlAHgALgBoAHQAbQBsAFwAIgAsAFwAbgAgACAAIAAgAG4AdQBtAF8AZABpAGcAaQB0AHMALABJAEYAKABJAFMATwBNAEkAVABUAEUARAAoAG4AdQBtAF8AZABpAGcAaQB0AHMAKQAsAHsAXAAiAFwAIgAsAFwAIgBcACIAfQAsAG4AdQBtAF8AZABpAGcAaQB0AHMAKQAsAFwAbgAgACAAIAAgAHIAZABpAGcAaQB0AHMALABJAE4ARABFAFgAKABuAHUAbQBfAGQAaQBnAGkAdABzACwAMQApACwAXABuACAAIAAgACAAaQBkAGkAZwBpAHQAcwAsAEkARgAoAE8AUgAoAFIATwBXAFMAKABuAHUAbQBfAGQAaQBnAGkAdABzACkAPgAxACwAQwBPAEwAVQBNAE4AUwAoAG4AdQBtAF8AZABpAGcAaQB0AHMAKQA+ADEAKQAsAEkATgBEAEUAWAAoAG4AdQBtAF8AZABpAGcAaQB0AHMALAAyACkALAByAGQAaQBnAGkAdABzACkALABcAG4AIAAgACAAIABNAEEAUAAoAGkAbgB1AG0AYgBlAHIALABMAEEATQBCAEQAQQAoAGkAbgB1AG0ALABcAG4AIAAgACAAIABMAEUAVAAoAHIAZQBhAGwALABJAEYAKABJAFMAQgBMAEEATgBLACgAcgBkAGkAZwBpAHQAcwApACwASQBNAFIARQBBAEwAKABpAG4AdQBtACkALABSAE8AVQBOAEQAKABJAE0AUgBFAEEATAAoAGkAbgB1AG0AKQAsAHIAZABpAGcAaQB0AHMAKQApACwAXABuACAAIAAgACAAIAAgACAAIABpAG0AYQBnACwASQBGACgASQBTAEIATABBAE4ASwAoAGkAZABpAGcAaQB0AHMAKQAsAEkATQBBAEcASQBOAEEAUgBZACgAaQBuAHUAbQApACwAUgBPAFUATgBEACgASQBNAEEARwBJAE4AQQBSAFkAKABpAG4AdQBtACkALABpAGQAaQBnAGkAdABzACkAKQAsAFwAbgAgACAAIAAgACAAIAAgACAASQBGACgAaQBtAGEAZwA9ADAALAByAGUAYQBsACwAQwBPAE0AUABMAEUAWAAoAHIAZQBhAGwALABpAG0AYQBnACkAKQBcAG4AIAAgACAAIAApACkAKQBcAG4AKQApADsAXABuAC8AKgAqAFwAbgAqACAAQwBvAG4AdgBlAHIAdABzACAAYQAgAEMAbwBtAHAAbABlAHgAIABOAHUAbQBiAGUAcgAgAHoAPQB4ACsAeQBpACAAdABvACAAYQBuACAAYQByAHIAYQB5ACAAbwBmACAAYwBvAGUAZgBmAGkAYwBpAGUAbgB0AHMAIAB7AHgALAB5AH0AXABuACoALwBcAG4ASQBNAF8AVABPAEEAUgBSAEEAWQAgAD0AIABMAEEATQBCAEQAQQAoAGkAbgB1AG0AYgBlAHIALABcAG4ATABFAFQAKABkAG8AYwAsAFwAIgBoAHQAdABwAHMAOgAvAC8AdwB3AHcALgB2AGUAcgB0AGUAeAA0ADIALgBjAG8AbQAvAGwAYQBtAGIAZABhAC8AYwBvAG0AcABsAGUAeAAuAGgAdABtAGwAXAAiACwAXABuACAAIAAgACAATQBBAEsARQBBAFIAUgBBAFkAKABSAE8AVwBTACgAaQBuAHUAbQBiAGUAcgApACwAMgAsAEwAQQBNAEIARABBACgAaQAsAGoALABcAG4AIAAgACAAIAAgACAAIAAgAEkARgAoAGoAPQAxACwASQBNAFIARQBBAEwAKABJAE4ARABFAFgAKABpAG4AdQBtAGIAZQByACwAaQApACkALABJAE0AQQBHAEkATgBBAFIAWQAoAEkATgBEAEUAWAAoAGkAbgB1AG0AYgBlAHIALABpACkAKQApAFwAbgAgACAAIAAgACkAKQBcAG4AKQApADsAXABuAFwAbgAvACoAKgBcAG4AKgAgAFIAZQB0AHUAcgBuAHMAIAB0AGgAZQAgAFIAZQBhAGwAIABjAG8AZQBmAGYAaQBjAGkAZQBuAHQAIABmAG8AcgAgAGUAYQBjAGgAIABlAGwAZQBtAGUAbgB0ACAAaQBuACAAYQAgAGMAbwBtAHAAbABlAHgAIABtAGEAdAByAGkAeABcAG4AKgAgAFIAZQB0AHUAcgBuAHMAIABYACAAZgByAG8AbQAgAFoAPQBYACsAWQBpAFwAbgAqAC8AXABuAEkATQBfAFIARQBBAEwAIAA9ACAATABBAE0AQgBEAEEAKABpAG0AYQB0AHIAaQB4ACwAXABuAEwARQBUACgAZABvAGMALABcACIAaAB0AHQAcABzADoALwAvAHcAdwB3AC4AdgBlAHIAdABlAHgANAAyAC4AYwBvAG0ALwBsAGEAbQBiAGQAYQAvAGMAbwBtAHAAbABlAHgALgBoAHQAbQBsAFwAIgAsAFwAbgAgACAAIAAgAE0AQQBQACgAaQBtAGEAdAByAGkAeAAsAEwAQQBNAEIARABBACgAaQBuAHUAbQAsAEkATQBSAEUAQQBMACgAaQBuAHUAbQApACkAKQBcAG4AKQApADsAXABuAC8AKgAqAFwAbgAqACAAUgBlAHQAdQByAG4AcwAgAHQAaABlACAASQBtAGEAZwBpAG4AYQByAHkAIABjAG8AZQBmAGYAaQBjAGkAZQBuAHQAIABmAG8AcgAgAGUAYQBjAGgAIABlAGwAZQBtAGUAbgB0ACAAaQBuACAAYQAgAGMAbwBtAHAAbABlAHgAIABtAGEAdAByAGkAeABcAG4AKgAgAFIAZQB0AHUAcgBuAHMAIABZACAAZgByAG8AbQAgAFoAPQBYACsAWQBpAFwAbgAqAC8AXABuAEkATQBfAEkATQBBAEcASQBOAEEAUgBZACAAPQAgAEwAQQBNAEIARABBACgAaQBtAGEAdAByAGkAeAAsAFwAbgBMAEUAVAAoAGQAbwBjACwAXAAiAGgAdAB0AHAAcwA6AC8ALwB3AHcAdwAuAHYAZQByAHQAZQB4ADQAMgAuAGMAbwBtAC8AbABhAG0AYgBkAGEALwBjAG8AbQBwAGwAZQB4AC4AaAB0AG0AbABcACIALABcAG4AIAAgACAAIABNAEEAUAAoAGkAbQBhAHQAcgBpAHgALABMAEEATQBCAEQAQQAoAGkAbgB1AG0ALABJAE0AQQBHAEkATgBBAFIAWQAoAGkAbgB1AG0AKQApACkAXABuACkAKQA7AFwAbgAvACoAKgBcAG4AKgAgAFIAZQB0AHUAcgBuAHMAIABhACAAQwBvAG0AcABsAGUAeAAgAE0AYQB0AHIAaQB4ACAAZgByAG8AbQAgAG0AYQB0AHIAaQBjAGUAcwAgAG8AZgAgAHIAZQBhAGwAIABhAG4AZAAgAGkAbQBhAGcAaQBuAGEAcgB5ACAAYwBvAGUAZgBmAGkAYwBpAGUAbgB0AHMAIABYACAAYQBuAGQAIABZAFwAbgAqACAAUgBlAHQAdQByAG4AcwAgAFoAIABmAHIAbwBtACAAWgA9AFgAKwBZAGkAXABuACoALwBcAG4ASQBNAF8AQwBPAE0AUABMAEUAWAAgAD0AIABMAEEATQBCAEQAQQAoAHgAXwBtAGEAdAByAGkAeAAsAHkAXwBtAGEAdAByAGkAeAAsAFwAbgBMAEUAVAAoAGQAbwBjACwAXAAiAGgAdAB0AHAAcwA6AC8ALwB3AHcAdwAuAHYAZQByAHQAZQB4ADQAMgAuAGMAbwBtAC8AbABhAG0AYgBkAGEALwBjAG8AbQBwAGwAZQB4AC4AaAB0AG0AbABcACIALABcAG4AIAAgACAAIABNAEEAUAAoAHgAXwBtAGEAdAByAGkAeAAsAHkAXwBtAGEAdAByAGkAeAAsAEwAQQBNAEIARABBACgAeAAsAHkALABDAE8ATQBQAEwARQBYACgAeAAsAHkAKQApACkAXABuACkAKQA7AFwAbgBcAG4ALwAqACoAXABuACoAIABRAHUAYQBkAHIAYQB0AGkAYwAgAEYAbwByAG0AdQBsAGEAIAByAGUAdAB1AHIAbgBzACAAdABoAGUAIAByAGUAYQBsACAAbwByACAAYwBvAG0AcABsAGUAeAAgAHIAbwBvAHQAcwAgAG8AZgAgAGEAeABeADIAKwBiAHgAKwBjAD0AMABcAG4AKgAvAFwAbgBMAF8AUQBVAEEARABSAEEAVABJAEMAIAA9ACAATABBAE0AQgBEAEEAKABhACwAWwBiAF0ALABbAGMAXQAsAFwAbgBMAEUAVAAoAGQAbwBjACwAXAAiAGgAdAB0AHAAcwA6AC8ALwB3AHcAdwAuAHYAZQByAHQAZQB4ADQAMgAuAGMAbwBtAC8AbABhAG0AYgBkAGEALwBxAHUAYQBkAHIAYQB0AGkAYwAuAGgAdABtAGwAXAAiACwAXABuACAAIAAgACAAYgAsAEkARgAoAEkAUwBPAE0ASQBUAFQARQBEACgAYgApACwASQBOAEQARQBYACgAYQAsADIAKQAsAGIAKQAsAFwAbgAgACAAIAAgAGMALABJAEYAKABJAFMATwBNAEkAVABUAEUARAAoAGMAKQAsAEkATgBEAEUAWAAoAGEALAAzACkALABjACkALABcAG4AIAAgACAAIABhACwASQBGACgAQwBPAEwAVQBNAE4AUwAoAGEAKQA+ADEALABJAE4ARABFAFgAKABhACwAMQApACwAYQApACwAXABuACAAIAAgACAAdgBlAHIAdABlAHgALAAtAGIALwAoADIAKgBhACkALABcAG4AIAAgACAAIAAgACAAIAAgAHIAYQBkAGkAYwBhAG4AZAAsACgAdgBlAHIAdABlAHgAKQBeADIALQBjAC8AYQAsAFwAbgAgACAAIAAgAHAAbQAsAFMAUQBSAFQAKABBAEIAUwAoAHIAYQBkAGkAYwBhAG4AZAApACkALABcAG4AIAAgACAAIAByAG0AYQB4ACwAdgBlAHIAdABlAHgAKwBwAG0ALABcAG4AIAAgACAAIAByAG0AaQBuACwAdgBlAHIAdABlAHgALQBwAG0ALABcAG4AIAAgACAAIABJAEYAKAByAGEAZABpAGMAYQBuAGQAPgA9ADAALABcAG4AIAAgACAAIAAgACAAIAAgAEkARgAoAHIAYQBkAGkAYwBhAG4AZAA9ADAALABWAFMAVABBAEMASwAoAHIAbQBhAHgALAByAG0AYQB4ACkALABcAG4AIAAgACAAIAAgACAAIAAgACAAIAAgACAASQBGACgAdgBlAHIAdABlAHgAPgA9ADAALABcAG4AIAAgACAAIAAgACAAIAAgACAAIAAgACAAIAAgACAAIABWAFMAVABBAEMASwAoAHIAbQBhAHgALAAoAGMALwBhACkALwAoAHIAbQBhAHgAKQApACwAXABuACAAIAAgACAAIAAgACAAIAAgACAAIAAgACAAIAAgACAAVgBTAFQAQQBDAEsAKAAoAGMALwBhACkALwByAG0AaQBuACwAcgBtAGkAbgApAFwAbgAgACAAIAAgACAAIAAgACAAIAAgACAAIAApAFwAbgAgACAAIAAgACAAIAAgACAAKQAsAFwAbgAgACAAIAAgACAAIAAgACAAVgBTAFQAQQBDAEsAKABDAE8ATQBQAEwARQBYACgAdgBlAHIAdABlAHgALABwAG0AKQAsAEMATwBNAFAATABFAFgAKAB2AGUAcgB0AGUAeAAsAC0AcABtACkAKQBcAG4AIAAgACAAIAApAFwAbgApACkAOwBcAG4AXABuAFwAbgBcAG4ALwAqACAAKgAqACoAKgAqACoAKgAqACoAKgAqACoAKgBcAG4AKgAgAE8AdABoAGUAcgAgAEYAdQBuAGMAdABpAG8AbgBzACAAZgByAG8AbQAgAHQAaABlACAATABhAG0AYgBkAGEAIABMAGkAYgByAGEAcgB5AFwAbgAqACoAKgAqACoAKgAqACoAKgAqACoAKgAqACAAKgAvAFwAbgBMAF8AQwBJAFIAQwBTAEgASQBGAFQAIAA9ACAATABBAE0AQgBEAEEAKABhAHIAcgBhAHkALABuACwAWwBkAGkAbQBlAG4AcwBpAG8AbgBdACwAXABuAEwARQBUACgAZABvAGMALABcACIAaAB0AHQAcABzADoALwAvAHcAdwB3AC4AdgBlAHIAdABlAHgANAAyAC4AYwBvAG0ALwBsAGEAbQBiAGQAYQAvAGMAaQByAGMAcwBoAGkAZgB0AC4AaAB0AG0AbABcACIALABcAG4AIAAgACAAIAByAG8AdwBzACwAUgBPAFcAUwAoAGEAcgByAGEAeQApACwAYwBvAGwAcwAsAEMATwBMAFUATQBOAFMAKABhAHIAcgBhAHkAKQAsAFwAbgAgACAAIAAgAGIAeQBfAGMAbwBsACwAZABpAG0AZQBuAHMAaQBvAG4APQAyACwAXABuACAAIAAgACAAZABpAG0ALABJAEYAKABiAHkAXwBjAG8AbAAsAGMAbwBsAHMALAByAG8AdwBzACkALABcAG4AIAAgACAAIABtACwASQBGACgAYgB5AF8AYwBvAGwALAAxACsATQBPAEQAKABJAE4AVAAoAG4AKQAtADEALABjAG8AbABzACkALAAxACsATQBPAEQAKABJAE4AVAAoAG4AKQAtADEALAByAG8AdwBzACkAKQAsAFwAbgAgACAAIAAgAGkAbgBkAGkAYwBlAHMALABWAFMAVABBAEMASwAoAFMARQBRAFUARQBOAEMARQAoAG0ALAAxACwAZABpAG0ALQBtACsAMQApACwAUwBFAFEAVQBFAE4AQwBFACgAZABpAG0ALQBtACwAMQApACkALABcAG4AIAAgACAAIABJAEYAKABkAGkAbQA9AG0ALABhAHIAcgBhAHkALABcAG4AIAAgACAAIAAgACAAIAAgAEkARgAoAGIAeQBfAGMAbwBsACwAXABuACAAIAAgACAAIAAgACAAIAAgACAAIAAgAEMASABPAE8AUwBFAEMATwBMAFMAKABhAHIAcgBhAHkALABpAG4AZABpAGMAZQBzACkALABcAG4AIAAgACAAIAAgACAAIAAgACAAIAAgACAAQwBIAE8ATwBTAEUAUgBPAFcAUwAoAGEAcgByAGEAeQAsAGkAbgBkAGkAYwBlAHMAKQBcAG4AIAAgACAAIAAgACAAIAAgACkAXABuACAAIAAgACAAKQBcAG4AKQApADsAXABuAC8AKgAqAFwAbgAqACAARQB2AGEAbAB1AGEAdABlAHMAIABhACAAcABvAGwAeQBuAG8AbQBpAGEAbAAgAGQAZQBmAGkAbgBlAGQAIABiAHkAIABhACAAcgBvAHcAIAB2AGUAYwB0AG8AcgAgAG8AZgAgAGMAbwBuAHMAdABhAG4AdAAgAGMAbwBlAGYAZgBpAGMAaQBlAG4AdABzACAAZgBvAHIAIABlAGEAYwBoACAAdgBhAGwAdQBlACAAbwBmACAAeAAuAFwAbgAqAC8AXABuAEwAXwBQAE8ATABZAFYAQQBMACAAPQAgAEwAQQBNAEIARABBACgAYwBvAGUAZgBmAHMALAB4ACwAXABuAEwARQBUACgAZABvAGMALABcACIAaAB0AHQAcABzADoALwAvAHcAdwB3AC4AdgBlAHIAdABlAHgANAAyAC4AYwBvAG0ALwBsAGEAbQBiAGQAYQAvAHAAbwBsAHkAdgBhAGwALgBoAHQAbQBsAFwAIgAsAFwAbgAgACAAIAAgAGMAbwBlAGYAZgBzACwASQBGACgAUgBPAFcAUwAoAGMAbwBlAGYAZgBzACkAPgAxACwAVABSAEEATgBTAFAATwBTAEUAKABjAG8AZQBmAGYAcwApACwAYwBvAGUAZgBmAHMAKQAsAFwAbgAgACAAIAAgAG4ALABDAE8ATABVAE0ATgBTACgAYwBvAGUAZgBmAHMAKQAtADEALABcAG4AIAAgACAAIABJAEYAKABPAFIAKABJAFMAVABFAFgAVAAoAHgAKQApACwAXABuACAAIAAgACAAIAAgACAAIABMAEUAVAAoAFwAbgAgACAAIAAgACAAIAAgACAAIAAgACAAIABtAGEAdAByAGkAeAAsAE0AQQBLAEUAQQBSAFIAQQBZACgAUgBPAFcAUwAoAHgAKQAsAG4AKwAxACwATABBAE0AQgBEAEEAKABpACwAagAsAFwAbgAgACAAIAAgACAAIAAgACAAIAAgACAAIAAgACAAIAAgAFMAVwBJAFQAQwBIACgAbgAtACgAagAtADEAKQAsAFwAbgAgACAAIAAgACAAIAAgACAAIAAgACAAIAAgACAAIAAgADAALABJAE4ARABFAFgAKABjAG8AZQBmAGYAcwAsADEALABqACkALABcAG4AIAAgACAAIAAgACAAIAAgACAAIAAgACAAIAAgACAAIAAxACwASQBNAFAAUgBPAEQAVQBDAFQAKABJAE4ARABFAFgAKABjAG8AZQBmAGYAcwAsADEALABqACkALABJAE4ARABFAFgAKAB4ACwAaQApACkALABcAG4AIAAgACAAIAAgACAAIAAgACAAIAAgACAAIAAgACAAIAAyACwASQBNAFAAUgBPAEQAVQBDAFQAKABJAE4ARABFAFgAKABjAG8AZQBmAGYAcwAsADEALABqACkALABJAE4ARABFAFgAKAB4ACwAaQApACwASQBOAEQARQBYACgAeAAsAGkAKQApACwAXABuACAAIAAgACAAIAAgACAAIAAgACAAIAAgACAAIAAgACAASQBNAFAAUgBPAEQAVQBDAFQAKABJAE4ARABFAFgAKABjAG8AZQBmAGYAcwAsADEALABqACkALABJAE0AUABPAFcARQBSACgASQBOAEQARQBYACgAeAAsAGkAKQAsAG4ALQAoAGoALQAxACkAKQApAFwAbgAgACAAIAAgACAAIAAgACAAIAAgACAAIAAgACAAIAAgACkAXABuACAAIAAgACAAIAAgACAAIAAgACAAIAAgACkAKQAsAFwAbgAgACAAIAAgACAAIAAgACAAIAAgACAAIABCAFkAUgBPAFcAKABtAGEAdAByAGkAeAAsAEwAQQBNAEIARABBACgAcgBvAHcALABMAEUAVAAoAHMAdQBtACwASQBNAFMAVQBNACgAcgBvAHcAKQAsAEkARgAoAEkATQBBAEcASQBOAEEAUgBZACgAcwB1AG0AKQA9ADAALABJAE0AUgBFAEEATAAoAHMAdQBtACkALABzAHUAbQApACkAKQApAFwAbgAgACAAIAAgACAAIAAgACAAKQAsAFwAbgAgACAAIAAgACAAIAAgACAATABFAFQAKABcAG4AIAAgACAAIAAgACAAIAAgACAAIAAgACAAWABfAG0AYQB0ACwASABTAFQAQQBDAEsAKAB4AF4AUwBFAFEAVQBFAE4AQwBFACgAMQAsAG4ALABuACwALQAxACkALABTAEUAUQBVAEUATgBDAEUAKABSAE8AVwBTACgAeAApACwAMQAsADEALAAwACkAKQAsAFwAbgAgACAAIAAgACAAIAAgACAAIAAgACAAIABCAFkAUgBPAFcAKABjAG8AZQBmAGYAcwAqAFgAXwBtAGEAdAAsAEwAQQBNAEIARABBACgAcgBvAHcALABTAFUATQAoAHIAbwB3ACkAKQApAFwAbgAgACAAIAAgACAAIAAgACAAKQBcAG4AIAAgACAAIAApAFwAbgApACkAOwBcAG4ALwAqACoAXABuACoAIABGAGkAbgBkACAAdABoAGUAIAByAG8AbwB0AHMAIABvAGYAIABhACAAcABvAGwAeQBuAG8AbQBpAGEAbAAgAHUAcwBpAG4AZwAgAHQAaABlACAAVwBlAGkAZQByAHMAdAByAGEAdQBzAHMAIABtAGUAdABoAG8AZABcAG4AKgAvAFwAbgBMAF8AUABPAEwAWQBSAE8ATwBUAFMAIAA9ACAATABBAE0AQgBEAEEAKABjAG8AZQBmAGYAcwAsAFsAZQBwAHMAaQBsAG8AbgBdACwAWwBpAHQAZQByAGEAdABpAG8AbgBzAF0ALABbAHgAcwB0AGEAcgB0AF0ALABbAHIAZQB0AHUAcgBuAF8AYQBiAHMAXQAsAFwAbgBMAEUAVAAoAGQAbwBjACwAXAAiAGgAdAB0AHAAcwA6AC8ALwB3AHcAdwAuAHYAZQByAHQAZQB4ADQAMgAuAGMAbwBtAC8AbABhAG0AYgBkAGEALwBwAG8AbAB5AHIAbwBvAHQAcwAuAGgAdABtAGwAXAAiACwAXABuACAAIAAgACAAaQB0AGUAcgBhAHQAaQBvAG4AcwAsAEkARgAoAEkAUwBCAEwAQQBOAEsAKABpAHQAZQByAGEAdABpAG8AbgBzACkALAA0ADIALABpAHQAZQByAGEAdABpAG8AbgBzACkALABcAG4AIAAgACAAIAB4AHMAdABhAHIAdAAsAEkARgAoAEkAUwBCAEwAQQBOAEsAKAB4AHMAdABhAHIAdAApACwAXAAiADAALgA0ACsAMAAuADkAaQBcACIALAB4AHMAdABhAHIAdAApACwAXABuACAAIAAgACAAcgBlAHQAdQByAG4AXwBhAGIAcwAsAEkARgAoAEkAUwBCAEwAQQBOAEsAKAByAGUAdAB1AHIAbgBfAGEAYgBzACkALABGAEEATABTAEUALAByAGUAdAB1AHIAbgBfAGEAYgBzACkALABcAG4AIAAgACAAIABuACwAQwBPAEwAVQBNAE4AUwAoAGMAbwBlAGYAZgBzACkALQAxACwAXABuACAAIAAgACAAeABvACwAVABSAEEATgBTAFAATwBTAEUAKABJAE0AUABPAFcARQBSACgAeABzAHQAYQByAHQALABTAEUAUQBVAEUATgBDAEUAKAAxACwAbgAsADAAKQApACkALABcAG4AIAAgACAAIAByAGUAcwB1AGwAdAAsAFIARQBEAFUAQwBFACgAeABvACwAUwBFAFEAVQBFAE4AQwBFACgAaQB0AGUAcgBhAHQAaQBvAG4AcwApACwATABBAE0AQgBEAEEAKABhAGMAYwAsAGsALABcAG4AIAAgACAAIABJAEYAKABBAE4ARAAoAE4ATwBUACgASQBTAEIATABBAE4ASwAoAGUAcABzAGkAbABvAG4AKQApACwAawA+ADEALABJAEYARQBSAFIATwBSACgATQBBAFgAKABJAE4ARABFAFgAKABhAGMAYwAsADAALAAzACkAKQA8AGUAcABzAGkAbABvAG4ALABGAEEATABTAEUAKQApACwAYQBjAGMALABcAG4AIAAgACAAIAAgACAAIAAgAEwARQBUACgAXABuACAAIAAgACAAIAAgACAAIAAgACAAIAAgAGYAbwAsAEkARgAoAGsAPgAxACwASQBOAEQARQBYACgAYQBjAGMALAAwACwAMgApACwATABfAFAATwBMAFkAVgBBAEwAKABjAG8AZQBmAGYAcwAsAEkATgBEAEUAWAAoAGEAYwBjACwAMAAsADEAKQApACkALABcAG4AIAAgACAAIAAgACAAIAAgACAAIAAgACAAeABvACwASQBOAEQARQBYACgAYQBjAGMALAAwACwAMQApACwAXABuACAAIAAgACAAIAAgACAAIAAgACAAIAAgAHgAbgAsAE0AQQBLAEUAQQBSAFIAQQBZACgAbgAsADEALABMAEEATQBCAEQAQQAoAGkALABqACwAXABuACAAIAAgACAAIAAgACAAIAAgACAAIAAgACAAIAAgACAASQBNAFMAVQBCACgASQBOAEQARQBYACgAeABvACwAaQApACwASQBNAEQASQBWACgASQBOAEQARQBYACgAZgBvACwAaQApACwASQBNAFAAUgBPAEQAVQBDAFQAKABJAE0AUwBVAEIAKABJAE4ARABFAFgAKAB4AG8ALABpACkALABEAFIATwBQACgATABfAEMASQBSAEMAUwBIAEkARgBUACgAeABvACwAMQAtAGkALAAxACkALAAxACkAKQApACkAKQBcAG4AIAAgACAAIAAgACAAIAAgACAAIAAgACAAKQApACwAXABuACAAIAAgACAAIAAgACAAIAAgACAAIAAgAGYAbgAsAEwAXwBQAE8ATABZAFYAQQBMACgAYwBvAGUAZgBmAHMALAB4AG4AKQAsAFwAbgAgACAAIAAgACAAIAAgACAAIAAgACAAIABmAGEAYgBzACwAQgBZAFIATwBXACgAZgBuACwATABBAE0AQgBEAEEAKAB2AGEAbAB1AGUALABJAE0AQQBCAFMAKAB2AGEAbAB1AGUAKQApACkALABcAG4AIAAgACAAIAAgACAAIAAgACAAIAAgACAASABTAFQAQQBDAEsAKAB4AG4ALABmAG4ALABmAGEAYgBzACkAXABuACAAIAAgACAAIAAgACAAIAApAFwAbgAgACAAIAAgACkAKQApACwAXABuACAAIAAgACAASQBGACgAcgBlAHQAdQByAG4AXwBhAGIAcwA9AFQAUgBVAEUALABDAEgATwBPAFMARQBDAE8ATABTACgAcgBlAHMAdQBsAHQALAB7ADEALAAzAH0AKQAsAEkATgBEAEUAWAAoAHIAZQBzAHUAbAB0ACwAMAAsADEAKQApAFwAbgApACkAOwBcAG4ALwAqACoAXABuACoAIABDAHIAZQBhAHQAZQBzACAAYQAgAG0AbwBuAGkAYwAgAHAAbwBsAHkAbgBvAG0AaQBhAGwAIABmAHIAbwBtACAAYQAgAHYAZQBjAHQAbwByACAAbwBmACAAcgBvAG8AdABzAFwAbgAqAC8AXABuAEwAXwBQAE8ATABZAEYAUgBPAE0AUgBPAE8AVABTACAAPQAgAEwAQQBNAEIARABBACgAcgBvAG8AdABzACwAXABuAEwARQBUACgAZABvAGMALABcACIAaAB0AHQAcABzADoALwAvAHcAdwB3AC4AdgBlAHIAdABlAHgANAAyAC4AYwBvAG0ALwBsAGEAbQBiAGQAYQAvAHAAbwBsAHkAZgByAG8AbQByAG8AbwB0AHMALgBoAHQAbQBsAFwAIgAsAFwAbgAgACAAIAAgAHIAbwBvAHQAcwAsAEkARgAoAEEATgBEACgAUgBPAFcAUwAoAHIAbwBvAHQAcwApAD0AMQAsAEMATwBMAFUATQBOAFMAKAByAG8AbwB0AHMAKQA+ADEAKQAsAFQAUgBBAE4AUwBQAE8AUwBFACgAcgBvAG8AdABzACkALAByAG8AbwB0AHMAKQAsAFwAbgAgACAAIAAgAHAAbwBsAHkALABSAEUARABVAEMARQAoADEALABTAEUAUQBVAEUATgBDAEUAKABSAE8AVwBTACgAcgBvAG8AdABzACkALQAxACkALABMAEEATQBCAEQAQQAoAGEAYwBjACwAaQAsAFwAbgAgACAAIAAgACAAIAAgACAASQBGACgAaQA9ADEALABcAG4AIAAgACAAIAAgACAAIAAgACAAIAAgACAASQBGACgATwBSACgAIABJAFMAVABFAFgAVAAoAEkATgBEAEUAWAAoAHIAbwBvAHQAcwAsADEAKQApACwAIABJAFMAVABFAFgAVAAoAEkATgBEAEUAWAAoAHIAbwBvAHQAcwAsADIAKQApACAAKQAsAFwAbgAgACAAIAAgACAAIAAgACAAIAAgACAAIAAgACAAIAAgAEwAXwBQAE8ATABZAE0AVQBMAFQAKABIAFMAVABBAEMASwAoADEALABJAE0AUABSAE8ARABVAEMAVAAoAC0AMQAsAEkATgBEAEUAWAAoAHIAbwBvAHQAcwAsADEAKQApACkALABIAFMAVABBAEMASwAoADEALABJAE0AUABSAE8ARABVAEMAVAAoAC0AMQAsAEkATgBEAEUAWAAoAHIAbwBvAHQAcwAsADIAKQApACkAKQAsAFwAbgAgACAAIAAgACAAIAAgACAAIAAgACAAIAAgACAAIAAgAEwAXwBQAE8ATABZAE0AVQBMAFQAKABIAFMAVABBAEMASwAoADEALAAtAEkATgBEAEUAWAAoAHIAbwBvAHQAcwAsADEAKQApACwASABTAFQAQQBDAEsAKAAxACwALQBJAE4ARABFAFgAKAByAG8AbwB0AHMALAAyACkAKQApAFwAbgAgACAAIAAgACAAIAAgACAAIAAgACAAIAApACwAXABuACAAIAAgACAAIAAgACAAIAAgACAAIAAgAEkARgAoAE8AUgAoAFMAVQBNACgALQAtAEkAUwBUAEUAWABUACgAYQBjAGMAKQApAD4AMAAsAEkAUwBUAEUAWABUACgASQBOAEQARQBYACgAcgBvAG8AdABzACwAaQArADEAKQApACkALABcAG4AIAAgACAAIAAgACAAIAAgACAAIAAgACAAIAAgACAAIABMAF8AUABPAEwAWQBNAFUATABUACgAYQBjAGMALABIAFMAVABBAEMASwAoADEALABJAE0AUABSAE8ARABVAEMAVAAoAC0AMQAsAEkATgBEAEUAWAAoAHIAbwBvAHQAcwAsAGkAKwAxACkAKQApACkALABcAG4AIAAgACAAIAAgACAAIAAgACAAIAAgACAAIAAgACAAIABMAF8AUABPAEwAWQBNAFUATABUACgAYQBjAGMALABIAFMAVABBAEMASwAoADEALAAtAEkATgBEAEUAWAAoAHIAbwBvAHQAcwAsAGkAKwAxACkAKQApAFwAbgAgACAAIAAgACAAIAAgACAAIAAgACAAIAApAFwAbgAgACAAIAAgACAAIAAgACAAKQBcAG4AIAAgACAAIAApACkALABcAG4AIAAgACAAIAByAGUAYQBsAHAAbwBsAHkALABNAEEAUAAoAHAAbwBsAHkALABMAEEATQBCAEQAQQAoAGkAbgB1AG0ALABJAE0AUgBFAEEATAAoAGkAbgB1AG0AKQApACkALABcAG4AIAAgACAAIAByAGUAYQBsAHAAbwBsAHkAXABuACkAKQA7AFwAbgAvACoAKgBcAG4AKgAgAE0AdQBsAHQAaQBwAGwAeQAgAHQAdwBvACAAcABvAGwAeQBuAG8AbQBpAGEAbABzACAAYQAgAGEAbgBkACAAYgAsACAAcgBlAHAAcgBlAHMAZQBuAHQAZQBkACAAYQBzACAAcgBvAHcAIAB2AGUAYwB0AG8AcgBzACAAbwBmACAAYwBvAGUAZgBmAGkAYwBpAGUAbgB0AHMAXABuACoAIABVAHMAZQBzACAAdABoAGUAIABjAG8AbgB2AG8AbAB1AHQAaQBvAG4AIABhAGwAZwBvAHIAaQB0AGgAbQAgAGYAbwByACAAdAB3AG8AIAB2AGUAYwB0AG8AcgBzAFwAbgAqAC8AXABuAEwAXwBQAE8ATABZAE0AVQBMAFQAIAA9ACAATABBAE0AQgBEAEEAKABhACwAYgAsAFwAbgBMAEUAVAAoAGQAbwBjACwAXAAiAGgAdAB0AHAAcwA6AC8ALwB3AHcAdwAuAHYAZQByAHQAZQB4ADQAMgAuAGMAbwBtAC8AbABhAG0AYgBkAGEALwBwAG8AbAB5AG0AdQBsAHQALgBoAHQAbQBsAFwAIgAsAFwAbgAgACAAIAAgAGEALABJAEYAKABBAE4ARAAoAFIATwBXAFMAKABhACkAPgAxACwAQwBPAEwAVQBNAE4AUwAoAGEAKQA9ADEAKQAsAFQAUgBBAE4AUwBQAE8AUwBFACgAYQApACwAYQApACwAXABuACAAIAAgACAAYgAsAEkARgAoAEEATgBEACgAUgBPAFcAUwAoAGIAKQA+ADEALABDAE8ATABVAE0ATgBTACgAYgApAD0AMQApACwAVABSAEEATgBTAFAATwBTAEUAKABiACkALABiACkALABcAG4AIAAgACAAIABsAGUAbgBfAGEALABDAE8ATABVAE0ATgBTACgAYQApACwAbABlAG4AXwBiACwAQwBPAEwAVQBNAE4AUwAoAGIAKQAsAGwAZQBuAF8AYwAsAGwAZQBuAF8AYQArAGwAZQBuAF8AYgAtADEALABcAG4AIAAgACAAIABjAG8AZQBmAGYAcwAsAE0AQQBLAEUAQQBSAFIAQQBZACgAMQAsAGwAZQBuAF8AYwAsAEwAQQBNAEIARABBACgAaQAsAGsALABcAG4AIAAgACAAIAAgACAAIAAgAFIARQBEAFUAQwBFACgAMAAsAFMARQBRAFUARQBOAEMARQAoAE0ASQBOACgAawAsAGwAZQBuAF8AYQApAC0ATQBBAFgAKAAxACwAawArADEALQBsAGUAbgBfAGIAKQArADEALAAxACwATQBBAFgAKAAxACwAawArADEALQBsAGUAbgBfAGIAKQApACwAXABuACAAIAAgACAAIAAgACAAIAAgACAAIAAgAEwAQQBNAEIARABBACgAYQBjAGMALABqACwAXABuACAAIAAgACAAIAAgACAAIAAgACAAIAAgACAAIAAgACAASQBGACgATwBSACgASQBTAFQARQBYAFQAKABhAGMAYwApACwASQBTAFQARQBYAFQAKABJAE4ARABFAFgAKABhACwAagApACkALABJAFMAVABFAFgAVAAoAEkATgBEAEUAWAAoAGIALABrAC0AagArADEAKQApACkALABcAG4AIAAgACAAIAAgACAAIAAgACAAIAAgACAAIAAgACAAIAAgACAAIAAgAEkATQBTAFUATQAoAGEAYwBjACwASQBNAFAAUgBPAEQAVQBDAFQAKABJAE4ARABFAFgAKABhACwAagApACwASQBOAEQARQBYACgAYgAsAGsALQBqACsAMQApACkAKQAsAFwAbgAgACAAIAAgACAAIAAgACAAIAAgACAAIAAgACAAIAAgACAAIAAgACAAYQBjAGMAIAArACAASQBOAEQARQBYACgAYQAsAGoAKQAqAEkATgBEAEUAWAAoAGIALABrAC0AagArADEAKQBcAG4AIAAgACAAIAAgACAAIAAgACAAIAAgACAAIAAgACAAIAApAFwAbgAgACAAIAAgACAAIAAgACAAIAAgACAAIAApAFwAbgAgACAAIAAgACAAIAAgACAAKQBcAG4AIAAgACAAIAApACkALABcAG4AIAAgACAAIABNAEEAUAAoAGMAbwBlAGYAZgBzACwATABBAE0AQgBEAEEAKAB2AGEAbAAsAEkARgAoAEkATQBBAEcASQBOAEEAUgBZACgAdgBhAGwAKQA9ADAALABJAE0AUgBFAEEATAAoAHYAYQBsACkALAB2AGEAbAApACkAKQBcAG4AKQApADsAIgB9AF0ALAAiAHAAcgBvAGoAZQBjAHQATgBhAG0AZQBzACIAOgBbACIASQBNAF8AQwBUAFIAQQBOAFMAUABPAFMARQAiACwAIgBJAE0AXwBEAE8AVAAiACwAIgBJAE0AXwBTAFUATQBQAFIATwBEAFUAQwBUACIALAAiAEkATQBfAE0ATQBVAEwAVAAiACwAIgBJAE0AXwBJAFMAQwBPAE0AUABMAEUAWAAiACwAIgBJAE0AXwBJAFMASABFAFIATQBJAFQASQBBAE4AIgAsACIASQBNAF8AUgBPAFUATgBEAFQATwBaAEUAUgBPACIALAAiAEkATQBfAFIATwBVAE4ARAAiACwAIgBJAE0AXwBUAE8AQQBSAFIAQQBZACIALAAiAEkATQBfAFIARQBBAEwAIgAsACIASQBNAF8ASQBNAEEARwBJAE4AQQBSAFkAIgAsACIASQBNAF8AQwBPAE0AUABMAEUAWAAiACwAIgBMAF8AUQBVAEEARABSAEEAVABJAEMAIgAsACIATABfAEMASQBSAEMAUwBIAEkARgBUACIALAAiAEwAXwBQAE8ATABZAFYAQQBMACIALAAiAEwAXwBQAE8ATABZAFIATwBPAFQAUwAiACwAIgBMAF8AUABPAEwAWQBGAFIATwBNAFIATwBPAFQAUwAiACwAIgBMAF8AUABPAEwAWQBNAFUATABUACIAXQAsACIAbABvAGMAYQBsAGUAIgA6AHsAIgBsAGkAcwB0AFMAZQBwAGEAcgBhAHQAbwByACIAOgAiACwAIgAsACIAcgBvAHcAUwBlAHAAYQByAGEAdABvAHIAIgA6ACIAOwAiACwAIgBjAG8AbAB1AG0AbgBTAGUAcABhAHIAYQB0AG8AcgAiADoAIgAsACIALAAiAHQAaABvAHUAcwBhAG4AZABzAFMAZQBwAGEAcgBhAHQAbwByACIAOgAiACwAIgAsACIAdABoAG8AdQBzAGEAbgBkAHMAUABvAHMAaQB0AGkAbwBuAHMAIgA6AFsAMwBdACwAIgBkAGUAYwBpAG0AYQBsAFMAZQBwAGEAcgBhAHQAbwByACIAOgAiAC4AIgAsACIAZABhAHQAZQBPAHIAZABlAHIAIgA6ACIATQBEAFkAIgAsACIAYwB1AHIAcgBlAG4AYwB5AFMAeQBtAGIAbwBsACIAOgAiACQAIgAsACIAaQBzAEMAdQByAHIAZQBuAGMAeQBTAHkAbQBiAG8AbABMAGUAYQBkACIAOgB0AHIAdQBlACwAIgBpAHMAQwB1AHIAcgBlAG4AYwB5AFMAZQBwAEIAeQBTAHAAYQBjAGUAIgA6AGYAYQBsAHMAZQAsACIAcgBvAHcATABlAHQAdABlAHIAIgA6ACIAUgAiACwAIgBjAG8AbAB1AG0AbgBMAGUAdAB0AGUAcgAiADoAIgBDACIALAAiAHIAYwBMAGUAZgB0AEIAcgBhAGMAawBlAHQAIgA6ACIAWwAiACwAIgByAGMAUgBpAGcAaAB0AEIAcgBhAGMAawBlAHQAIgA6ACIAXQAiACwAIgBzAHQAYQB0AGUAbQBlAG4AdABTAGUAcABhAHIAYQB0AG8AcgAiADoAIgA7ACIALAAiAGwAbwBjAGEAbABlAE4AYQBtAGUAIgA6ACIAZQBuAC0AdQBzACIAfQB9AA==</AFEJSONBlob>
</file>

<file path=customXml/itemProps1.xml><?xml version="1.0" encoding="utf-8"?>
<ds:datastoreItem xmlns:ds="http://schemas.openxmlformats.org/officeDocument/2006/customXml" ds:itemID="{214B541F-8588-4834-82FB-FF65CCD4036E}">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Imaginary</vt:lpstr>
      <vt:lpstr>License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LAMBDA Library - Complex Numbers</dc:title>
  <dc:creator/>
  <dc:description>(c) 2024 Vertex42 LLC. All Rights Reserved.</dc:description>
  <cp:lastModifiedBy/>
  <dcterms:created xsi:type="dcterms:W3CDTF">2015-06-05T18:17:20Z</dcterms:created>
  <dcterms:modified xsi:type="dcterms:W3CDTF">2024-03-05T17:19:02Z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2024 Vertex42 LLC</vt:lpwstr>
  </property>
  <property fmtid="{D5CDD505-2E9C-101B-9397-08002B2CF9AE}" pid="3" name="Source">
    <vt:lpwstr>https://www.vertex42.com/lambda/complex.html</vt:lpwstr>
  </property>
  <property fmtid="{D5CDD505-2E9C-101B-9397-08002B2CF9AE}" pid="4" name="Version">
    <vt:lpwstr>1.0.2</vt:lpwstr>
  </property>
</Properties>
</file>