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4980" windowHeight="3375" activeTab="2"/>
  </bookViews>
  <sheets>
    <sheet name="LoanCalculator" sheetId="1" r:id="rId1"/>
    <sheet name="LoanAmount" sheetId="2" r:id="rId2"/>
    <sheet name="HomeEquity" sheetId="3" r:id="rId3"/>
    <sheet name="Regular" sheetId="4" state="hidden" r:id="rId4"/>
  </sheets>
  <definedNames>
    <definedName name="chart_balance">OFFSET('LoanCalculator'!$H$26,2,0,'LoanCalculator'!$D$22,1)</definedName>
    <definedName name="chart_balance_noextra">FV(rate,chart_nper,payment,-loan_amount)</definedName>
    <definedName name="chart_date">OFFSET('LoanCalculator'!$B$26,2,0,'LoanCalculator'!$D$22,1)</definedName>
    <definedName name="chart_date_noextra">OFFSET('Regular'!$B$2,2,0,nper,1)</definedName>
    <definedName name="chart_nper">ROW(OFFSET('LoanCalculator'!$A$1,0,0,nper,1))</definedName>
    <definedName name="chart_taxreturned">OFFSET('LoanCalculator'!$L$26,2,0,'LoanCalculator'!$D$22,1)</definedName>
    <definedName name="compound_period">INDEX({2,12,4,1},MATCH('LoanCalculator'!$D$9,compound_periods,0))</definedName>
    <definedName name="compound_periods">{"Semi-Annually";"Monthly";"Quarterly";"Annually"}</definedName>
    <definedName name="fpdate">'LoanCalculator'!$D$8</definedName>
    <definedName name="int">'LoanCalculator'!$D$15</definedName>
    <definedName name="loan_amount">'LoanCalculator'!$D$5</definedName>
    <definedName name="nper">term*12</definedName>
    <definedName name="payment">'LoanCalculator'!$D$11</definedName>
    <definedName name="_xlnm.Print_Area" localSheetId="2">'HomeEquity'!$A$1:$K$37</definedName>
    <definedName name="_xlnm.Print_Area" localSheetId="0">OFFSET('LoanCalculator'!$A$1,0,0,ROW('LoanCalculator'!$A$26)+'LoanCalculator'!$D$22,9)</definedName>
    <definedName name="rate">'LoanCalculator'!$D$19</definedName>
    <definedName name="term">'LoanCalculator'!$D$7</definedName>
    <definedName name="valuevx">42.314159</definedName>
  </definedNames>
  <calcPr fullCalcOnLoad="1"/>
</workbook>
</file>

<file path=xl/comments1.xml><?xml version="1.0" encoding="utf-8"?>
<comments xmlns="http://schemas.openxmlformats.org/spreadsheetml/2006/main">
  <authors>
    <author>Maria</author>
    <author>Jon</author>
  </authors>
  <commentList>
    <comment ref="C8" authorId="0">
      <text>
        <r>
          <rPr>
            <b/>
            <sz val="8"/>
            <rFont val="Tahoma"/>
            <family val="2"/>
          </rPr>
          <t>First Payment Date</t>
        </r>
        <r>
          <rPr>
            <sz val="8"/>
            <rFont val="Tahoma"/>
            <family val="0"/>
          </rPr>
          <t xml:space="preserve">
</t>
        </r>
        <r>
          <rPr>
            <sz val="8"/>
            <rFont val="Tahoma"/>
            <family val="2"/>
          </rPr>
          <t xml:space="preserve">Assumes that the first payment date is at the </t>
        </r>
        <r>
          <rPr>
            <b/>
            <sz val="8"/>
            <rFont val="Tahoma"/>
            <family val="2"/>
          </rPr>
          <t xml:space="preserve">end </t>
        </r>
        <r>
          <rPr>
            <sz val="8"/>
            <rFont val="Tahoma"/>
            <family val="2"/>
          </rPr>
          <t xml:space="preserve">of the first period.
</t>
        </r>
        <r>
          <rPr>
            <i/>
            <sz val="8"/>
            <rFont val="Tahoma"/>
            <family val="2"/>
          </rPr>
          <t>Shortcut</t>
        </r>
        <r>
          <rPr>
            <sz val="8"/>
            <rFont val="Tahoma"/>
            <family val="2"/>
          </rPr>
          <t xml:space="preserve">: To enter today's date, press </t>
        </r>
        <r>
          <rPr>
            <b/>
            <sz val="8"/>
            <rFont val="Tahoma"/>
            <family val="2"/>
          </rPr>
          <t xml:space="preserve">Ctrl+;
Note: The calculations are not based on the Payment Dates. </t>
        </r>
        <r>
          <rPr>
            <sz val="8"/>
            <rFont val="Tahoma"/>
            <family val="2"/>
          </rPr>
          <t>The "Payment Date" column is included only a reference.</t>
        </r>
      </text>
    </comment>
    <comment ref="C7" authorId="0">
      <text>
        <r>
          <rPr>
            <b/>
            <sz val="8"/>
            <rFont val="Tahoma"/>
            <family val="2"/>
          </rPr>
          <t>Term (Amortization Period)</t>
        </r>
        <r>
          <rPr>
            <sz val="8"/>
            <rFont val="Tahoma"/>
            <family val="0"/>
          </rPr>
          <t xml:space="preserve">
The total number of years it will take to pay off the full loan amount. Typical values: 30, 20, 15, 10
</t>
        </r>
      </text>
    </comment>
    <comment ref="E26" authorId="0">
      <text>
        <r>
          <rPr>
            <b/>
            <sz val="8"/>
            <rFont val="Tahoma"/>
            <family val="2"/>
          </rPr>
          <t>Additional Payment (Prepayments)</t>
        </r>
        <r>
          <rPr>
            <sz val="8"/>
            <rFont val="Tahoma"/>
            <family val="0"/>
          </rPr>
          <t xml:space="preserve">
(Assumes no penalties for making prepayments on the principal)
This column gives you complete flexibility in making additional payments. Use the Extra Payments to schedule regular extra payments. The Additional Payment column is for the occasional lump sum or irregularly scheduled prepayments.</t>
        </r>
      </text>
    </comment>
    <comment ref="C5" authorId="1">
      <text>
        <r>
          <rPr>
            <b/>
            <sz val="8"/>
            <rFont val="Tahoma"/>
            <family val="0"/>
          </rPr>
          <t>Loan Amount:</t>
        </r>
        <r>
          <rPr>
            <sz val="8"/>
            <rFont val="Tahoma"/>
            <family val="0"/>
          </rPr>
          <t xml:space="preserve">
This is the amount that you have borrowed, not the sale price of the home. </t>
        </r>
      </text>
    </comment>
    <comment ref="C19" authorId="1">
      <text>
        <r>
          <rPr>
            <b/>
            <sz val="8"/>
            <rFont val="Tahoma"/>
            <family val="0"/>
          </rPr>
          <t>Monthly Interest Rate:</t>
        </r>
        <r>
          <rPr>
            <sz val="8"/>
            <rFont val="Tahoma"/>
            <family val="0"/>
          </rPr>
          <t xml:space="preserve">
This is the Rate used to calculate the interest paid each month. The formula takes into account the Compound Period.
</t>
        </r>
      </text>
    </comment>
    <comment ref="C6" authorId="1">
      <text>
        <r>
          <rPr>
            <b/>
            <sz val="8"/>
            <rFont val="Tahoma"/>
            <family val="0"/>
          </rPr>
          <t>Annual Interest Rate:</t>
        </r>
        <r>
          <rPr>
            <sz val="8"/>
            <rFont val="Tahoma"/>
            <family val="0"/>
          </rPr>
          <t xml:space="preserve">
This is the </t>
        </r>
        <r>
          <rPr>
            <b/>
            <sz val="8"/>
            <rFont val="Tahoma"/>
            <family val="2"/>
          </rPr>
          <t xml:space="preserve">rate quoted by the lender.  </t>
        </r>
        <r>
          <rPr>
            <sz val="8"/>
            <rFont val="Tahoma"/>
            <family val="0"/>
          </rPr>
          <t xml:space="preserve">For a Canadian mortgage, it is assumed to be compounded </t>
        </r>
        <r>
          <rPr>
            <b/>
            <sz val="8"/>
            <rFont val="Tahoma"/>
            <family val="2"/>
          </rPr>
          <t xml:space="preserve">semi-annually. </t>
        </r>
        <r>
          <rPr>
            <sz val="8"/>
            <rFont val="Tahoma"/>
            <family val="2"/>
          </rPr>
          <t xml:space="preserve">US mortgages are usually quoted based on a </t>
        </r>
        <r>
          <rPr>
            <b/>
            <sz val="8"/>
            <rFont val="Tahoma"/>
            <family val="2"/>
          </rPr>
          <t>monthly compound</t>
        </r>
        <r>
          <rPr>
            <sz val="8"/>
            <rFont val="Tahoma"/>
            <family val="2"/>
          </rPr>
          <t xml:space="preserve"> period.
Note that this value is NOT the same as "APR".</t>
        </r>
        <r>
          <rPr>
            <sz val="8"/>
            <rFont val="Tahoma"/>
            <family val="0"/>
          </rPr>
          <t xml:space="preserve">
</t>
        </r>
      </text>
    </comment>
    <comment ref="C9" authorId="1">
      <text>
        <r>
          <rPr>
            <b/>
            <sz val="8"/>
            <rFont val="Tahoma"/>
            <family val="0"/>
          </rPr>
          <t>Compound Period:</t>
        </r>
        <r>
          <rPr>
            <sz val="8"/>
            <rFont val="Tahoma"/>
            <family val="0"/>
          </rPr>
          <t xml:space="preserve">
The number of times per year that the </t>
        </r>
        <r>
          <rPr>
            <b/>
            <sz val="8"/>
            <rFont val="Tahoma"/>
            <family val="2"/>
          </rPr>
          <t>quoted annual interest rate</t>
        </r>
        <r>
          <rPr>
            <sz val="8"/>
            <rFont val="Tahoma"/>
            <family val="0"/>
          </rPr>
          <t xml:space="preserve"> is compounded.
US mortgages are compounded monthly.
Canadian mortgages are compounded semi-annually.
Annually: 1 time per year
Semi-Annually: 2 times per year (for Canadian Mortgages)
Quarterly: 4 times per year
Monthly: 12 times per year (for US Mortgages)
</t>
        </r>
      </text>
    </comment>
    <comment ref="G5" authorId="1">
      <text>
        <r>
          <rPr>
            <b/>
            <sz val="8"/>
            <rFont val="Tahoma"/>
            <family val="0"/>
          </rPr>
          <t>Balance Due at Year ...</t>
        </r>
        <r>
          <rPr>
            <sz val="8"/>
            <rFont val="Tahoma"/>
            <family val="0"/>
          </rPr>
          <t xml:space="preserve">
Useful if you are selling your house after a number of years, or just want to know what the balance due is after a certain number of years.
</t>
        </r>
      </text>
    </comment>
    <comment ref="C15" authorId="1">
      <text>
        <r>
          <rPr>
            <b/>
            <sz val="8"/>
            <rFont val="Tahoma"/>
            <family val="0"/>
          </rPr>
          <t>Payment Interval:</t>
        </r>
        <r>
          <rPr>
            <sz val="8"/>
            <rFont val="Tahoma"/>
            <family val="0"/>
          </rPr>
          <t xml:space="preserve">
Specifies that the Extra Payment amount will be made every </t>
        </r>
        <r>
          <rPr>
            <i/>
            <sz val="8"/>
            <rFont val="Tahoma"/>
            <family val="2"/>
          </rPr>
          <t>N</t>
        </r>
        <r>
          <rPr>
            <sz val="8"/>
            <rFont val="Tahoma"/>
            <family val="0"/>
          </rPr>
          <t xml:space="preserve"> months. For example, enter 1 to make the extra payment every month, or 2 to make the extra payment every 2 months.
</t>
        </r>
        <r>
          <rPr>
            <b/>
            <sz val="8"/>
            <rFont val="Tahoma"/>
            <family val="2"/>
          </rPr>
          <t>Accelerated Bi-Weekly Payments</t>
        </r>
        <r>
          <rPr>
            <sz val="8"/>
            <rFont val="Tahoma"/>
            <family val="0"/>
          </rPr>
          <t xml:space="preserve">: Typical bi-weekly payment plans are basically just ways of making extra payments conveniently. Even though this spreadsheet creates a </t>
        </r>
        <r>
          <rPr>
            <b/>
            <sz val="8"/>
            <rFont val="Tahoma"/>
            <family val="2"/>
          </rPr>
          <t>monthly payment</t>
        </r>
        <r>
          <rPr>
            <sz val="8"/>
            <rFont val="Tahoma"/>
            <family val="0"/>
          </rPr>
          <t xml:space="preserve"> amortization schedule you can fairly accurately </t>
        </r>
        <r>
          <rPr>
            <b/>
            <sz val="8"/>
            <rFont val="Tahoma"/>
            <family val="2"/>
          </rPr>
          <t>estimate the effect of accelerated bi-weekly payments</t>
        </r>
        <r>
          <rPr>
            <sz val="8"/>
            <rFont val="Tahoma"/>
            <family val="0"/>
          </rPr>
          <t xml:space="preserve"> by choosing an Extra Payment Interval period of 1 and making the Extra Payment amount equal to the Payment/12 (by entering "=payment/12" in the cell).</t>
        </r>
      </text>
    </comment>
    <comment ref="G24" authorId="1">
      <text>
        <r>
          <rPr>
            <b/>
            <sz val="8"/>
            <rFont val="Tahoma"/>
            <family val="0"/>
          </rPr>
          <t>Total Interest:</t>
        </r>
        <r>
          <rPr>
            <sz val="8"/>
            <rFont val="Tahoma"/>
            <family val="0"/>
          </rPr>
          <t xml:space="preserve">
If you don't make any extra payments, this will be the total amount of interest paid over the life of the loan (the full amortization period). This amount is used to calculate the "Interest Savings".</t>
        </r>
      </text>
    </comment>
    <comment ref="G23" authorId="1">
      <text>
        <r>
          <rPr>
            <b/>
            <sz val="8"/>
            <rFont val="Tahoma"/>
            <family val="0"/>
          </rPr>
          <t>Total Payments:</t>
        </r>
        <r>
          <rPr>
            <sz val="8"/>
            <rFont val="Tahoma"/>
            <family val="0"/>
          </rPr>
          <t xml:space="preserve">
If you don't make any extra payments, this will be the total amount, including interest, paid over the life of the loan (the full amortization period).</t>
        </r>
      </text>
    </comment>
    <comment ref="C24" authorId="0">
      <text>
        <r>
          <rPr>
            <b/>
            <sz val="8"/>
            <rFont val="Tahoma"/>
            <family val="2"/>
          </rPr>
          <t>Interest Savings</t>
        </r>
        <r>
          <rPr>
            <sz val="8"/>
            <rFont val="Tahoma"/>
            <family val="0"/>
          </rPr>
          <t xml:space="preserve">
The reduced interest associated with making extra payments or "prepayments". When you make extra payments on the principal, then you pay less interest in the long run and you pay off your mortgage sooner.</t>
        </r>
      </text>
    </comment>
    <comment ref="B26" authorId="1">
      <text>
        <r>
          <rPr>
            <b/>
            <sz val="8"/>
            <rFont val="Tahoma"/>
            <family val="0"/>
          </rPr>
          <t>Payment Date:</t>
        </r>
        <r>
          <rPr>
            <sz val="8"/>
            <rFont val="Tahoma"/>
            <family val="0"/>
          </rPr>
          <t xml:space="preserve">
The amortization calculations are not based on the Payment Dates. This column is just for reference. The Payment Dates will usually be correct if you choose the 15th or 28th as the First Payment Date. If you choose the 29th, 30th, or 31st as the First Payment Date, the data calculation probably won't work.</t>
        </r>
      </text>
    </comment>
    <comment ref="C26" authorId="1">
      <text>
        <r>
          <rPr>
            <b/>
            <sz val="8"/>
            <rFont val="Tahoma"/>
            <family val="0"/>
          </rPr>
          <t>Payment:</t>
        </r>
        <r>
          <rPr>
            <sz val="8"/>
            <rFont val="Tahoma"/>
            <family val="0"/>
          </rPr>
          <t xml:space="preserve">
The required payment that includes both interest and principal.</t>
        </r>
      </text>
    </comment>
    <comment ref="D26" authorId="0">
      <text>
        <r>
          <rPr>
            <b/>
            <sz val="8"/>
            <rFont val="Tahoma"/>
            <family val="2"/>
          </rPr>
          <t>Extra Payments (Prepayments)</t>
        </r>
        <r>
          <rPr>
            <sz val="8"/>
            <rFont val="Tahoma"/>
            <family val="0"/>
          </rPr>
          <t xml:space="preserve">
(Assumes no penalties for making prepayments on the principal)
The amounts in the "Extra Payments" column are based on the inputs chosen in the "Extra Payments" section above. To manually enter extra payments, use the Additional Payment column.
The complication of the formula in this column comes from having to prevent overpaying on the last few payments. For example, if you normally make a sizable annual extra payment, the formula must make sure that your last annual payment isn't more than the balance due. If it is, then the extra payment is adjusted to bring the balance exactly to zero.</t>
        </r>
      </text>
    </comment>
    <comment ref="C14" authorId="1">
      <text>
        <r>
          <rPr>
            <sz val="8"/>
            <rFont val="Tahoma"/>
            <family val="0"/>
          </rPr>
          <t xml:space="preserve">To estimate </t>
        </r>
        <r>
          <rPr>
            <b/>
            <sz val="8"/>
            <rFont val="Tahoma"/>
            <family val="2"/>
          </rPr>
          <t>Accelerated Bi-Weekly</t>
        </r>
        <r>
          <rPr>
            <sz val="8"/>
            <rFont val="Tahoma"/>
            <family val="0"/>
          </rPr>
          <t xml:space="preserve"> payments, make an Extra Payment of </t>
        </r>
        <r>
          <rPr>
            <b/>
            <sz val="8"/>
            <rFont val="Tahoma"/>
            <family val="2"/>
          </rPr>
          <t>Payment/12</t>
        </r>
        <r>
          <rPr>
            <sz val="8"/>
            <rFont val="Tahoma"/>
            <family val="0"/>
          </rPr>
          <t xml:space="preserve"> each month. Enter "=payment/12" in the Extra Payment field and "1" in the Payment Interval field.</t>
        </r>
      </text>
    </comment>
    <comment ref="K22" authorId="1">
      <text>
        <r>
          <rPr>
            <b/>
            <sz val="8"/>
            <rFont val="Tahoma"/>
            <family val="0"/>
          </rPr>
          <t>Tax Bracket:</t>
        </r>
        <r>
          <rPr>
            <sz val="8"/>
            <rFont val="Tahoma"/>
            <family val="0"/>
          </rPr>
          <t xml:space="preserve">
In some cases, the interest paid on a home equity loan is tax deductible. If it is NOT, enter a 0% in the tax bracket to represent no tax returned.</t>
        </r>
      </text>
    </comment>
    <comment ref="K23" authorId="1">
      <text>
        <r>
          <rPr>
            <b/>
            <sz val="8"/>
            <rFont val="Tahoma"/>
            <family val="0"/>
          </rPr>
          <t>Effective Annual Interest Rate:</t>
        </r>
        <r>
          <rPr>
            <sz val="8"/>
            <rFont val="Tahoma"/>
            <family val="0"/>
          </rPr>
          <t xml:space="preserve">
If you can deduct the interest paid on your home equity loan from your taxes, then one way to look at this benefit is by calculating the "</t>
        </r>
        <r>
          <rPr>
            <sz val="8"/>
            <rFont val="Tahoma"/>
            <family val="2"/>
          </rPr>
          <t>effective annual interest rate</t>
        </r>
        <r>
          <rPr>
            <sz val="8"/>
            <rFont val="Tahoma"/>
            <family val="0"/>
          </rPr>
          <t xml:space="preserve">". Note that you still must pay the normal amount of interest, but when making comparisons to other loans and investments, you should consider the tax deduction if it applies. Note that the amount indicated in the Tax Returned column is NOT actually returned that month. </t>
        </r>
        <r>
          <rPr>
            <b/>
            <sz val="8"/>
            <rFont val="Tahoma"/>
            <family val="2"/>
          </rPr>
          <t>You must wait for your yearly tax return to see the benefit.</t>
        </r>
      </text>
    </comment>
    <comment ref="L26" authorId="1">
      <text>
        <r>
          <rPr>
            <b/>
            <sz val="8"/>
            <rFont val="Tahoma"/>
            <family val="0"/>
          </rPr>
          <t>Cumulative Tax Returned</t>
        </r>
        <r>
          <rPr>
            <sz val="8"/>
            <rFont val="Tahoma"/>
            <family val="2"/>
          </rPr>
          <t xml:space="preserve">
(if applicable)</t>
        </r>
      </text>
    </comment>
    <comment ref="K26" authorId="1">
      <text>
        <r>
          <rPr>
            <b/>
            <sz val="8"/>
            <rFont val="Tahoma"/>
            <family val="0"/>
          </rPr>
          <t>Tax Returned:</t>
        </r>
        <r>
          <rPr>
            <sz val="8"/>
            <rFont val="Tahoma"/>
            <family val="0"/>
          </rPr>
          <t xml:space="preserve">
If you can deduct the interest paid on your home equity loan from your taxes, then one way to look at this benefit is by calculating the "</t>
        </r>
        <r>
          <rPr>
            <sz val="8"/>
            <rFont val="Tahoma"/>
            <family val="2"/>
          </rPr>
          <t>effective annual interest rate</t>
        </r>
        <r>
          <rPr>
            <sz val="8"/>
            <rFont val="Tahoma"/>
            <family val="0"/>
          </rPr>
          <t xml:space="preserve">". Note that you still must pay the normal amount of interest, but when making comparisons to other loans and investments, you should consider the tax deduction if it applies. Note that the amount indicated in the Tax Returned column is NOT actually returned that month. </t>
        </r>
        <r>
          <rPr>
            <b/>
            <sz val="8"/>
            <rFont val="Tahoma"/>
            <family val="2"/>
          </rPr>
          <t>You must wait for your yearly tax return to see the benefit.</t>
        </r>
        <r>
          <rPr>
            <sz val="8"/>
            <rFont val="Tahoma"/>
            <family val="2"/>
          </rPr>
          <t xml:space="preserve">
Also note that the amount of tax deduction decreases as you pay down your loan and pay less interest.</t>
        </r>
      </text>
    </comment>
    <comment ref="G2" authorId="1">
      <text>
        <r>
          <rPr>
            <b/>
            <u val="single"/>
            <sz val="8"/>
            <rFont val="Tahoma"/>
            <family val="2"/>
          </rPr>
          <t xml:space="preserve">Limited Use Policy
</t>
        </r>
        <r>
          <rPr>
            <sz val="8"/>
            <rFont val="Tahoma"/>
            <family val="2"/>
          </rPr>
          <t xml:space="preserve">You may download this template free of charge, make archival copies, and customize the template </t>
        </r>
        <r>
          <rPr>
            <b/>
            <sz val="8"/>
            <rFont val="Tahoma"/>
            <family val="2"/>
          </rPr>
          <t>for personal use only</t>
        </r>
        <r>
          <rPr>
            <sz val="8"/>
            <rFont val="Tahoma"/>
            <family val="2"/>
          </rPr>
          <t xml:space="preserve">. This template or any document including or derived from this template </t>
        </r>
        <r>
          <rPr>
            <b/>
            <sz val="8"/>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Caution: </t>
        </r>
        <r>
          <rPr>
            <sz val="8"/>
            <rFont val="Tahoma"/>
            <family val="2"/>
          </rPr>
          <t xml:space="preserve">This calculator is for educational and illustrative purposes only and should not be construed as financial advice. The results are only estimates.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0"/>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val="single"/>
            <sz val="8"/>
            <rFont val="Tahoma"/>
            <family val="2"/>
          </rPr>
          <t>Limitation of Liability</t>
        </r>
        <r>
          <rPr>
            <sz val="8"/>
            <rFont val="Tahoma"/>
            <family val="0"/>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 ref="G1" authorId="1">
      <text>
        <r>
          <rPr>
            <b/>
            <u val="single"/>
            <sz val="8"/>
            <rFont val="Tahoma"/>
            <family val="2"/>
          </rPr>
          <t xml:space="preserve">Limited Use Policy
</t>
        </r>
        <r>
          <rPr>
            <sz val="8"/>
            <rFont val="Tahoma"/>
            <family val="2"/>
          </rPr>
          <t xml:space="preserve">You may download this template free of charge, make archival copies, and customize the template </t>
        </r>
        <r>
          <rPr>
            <b/>
            <sz val="8"/>
            <rFont val="Tahoma"/>
            <family val="2"/>
          </rPr>
          <t>for personal use only</t>
        </r>
        <r>
          <rPr>
            <sz val="8"/>
            <rFont val="Tahoma"/>
            <family val="2"/>
          </rPr>
          <t xml:space="preserve">. This template or any document including or derived from this template </t>
        </r>
        <r>
          <rPr>
            <b/>
            <sz val="8"/>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Caution: </t>
        </r>
        <r>
          <rPr>
            <sz val="8"/>
            <rFont val="Tahoma"/>
            <family val="2"/>
          </rPr>
          <t xml:space="preserve">This calculator is for educational and illustrative purposes only and should not be construed as financial advice. The results are only estimates.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0"/>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val="single"/>
            <sz val="8"/>
            <rFont val="Tahoma"/>
            <family val="2"/>
          </rPr>
          <t>Limitation of Liability</t>
        </r>
        <r>
          <rPr>
            <sz val="8"/>
            <rFont val="Tahoma"/>
            <family val="0"/>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comments2.xml><?xml version="1.0" encoding="utf-8"?>
<comments xmlns="http://schemas.openxmlformats.org/spreadsheetml/2006/main">
  <authors>
    <author>Jon</author>
  </authors>
  <commentList>
    <comment ref="C6" authorId="0">
      <text>
        <r>
          <rPr>
            <b/>
            <sz val="8"/>
            <rFont val="Tahoma"/>
            <family val="2"/>
          </rPr>
          <t>Appraised Value of Home</t>
        </r>
        <r>
          <rPr>
            <sz val="8"/>
            <rFont val="Tahoma"/>
            <family val="0"/>
          </rPr>
          <t xml:space="preserve">
The amount you can borrow largely depends upon the appraised value of your home. If it has been a while since you purchased your house, it is likely worth quite a bit more, so you may need to have your property re-appraised.</t>
        </r>
      </text>
    </comment>
    <comment ref="C7" authorId="0">
      <text>
        <r>
          <rPr>
            <b/>
            <sz val="8"/>
            <rFont val="Tahoma"/>
            <family val="0"/>
          </rPr>
          <t>Loan to Value Ratio:</t>
        </r>
        <r>
          <rPr>
            <sz val="8"/>
            <rFont val="Tahoma"/>
            <family val="0"/>
          </rPr>
          <t xml:space="preserve">
This is a </t>
        </r>
        <r>
          <rPr>
            <b/>
            <sz val="8"/>
            <rFont val="Tahoma"/>
            <family val="2"/>
          </rPr>
          <t>percentage</t>
        </r>
        <r>
          <rPr>
            <sz val="8"/>
            <rFont val="Tahoma"/>
            <family val="0"/>
          </rPr>
          <t xml:space="preserve"> of your home's appraised value used to calculate the </t>
        </r>
        <r>
          <rPr>
            <b/>
            <sz val="8"/>
            <rFont val="Tahoma"/>
            <family val="2"/>
          </rPr>
          <t>maximum total debt</t>
        </r>
        <r>
          <rPr>
            <sz val="8"/>
            <rFont val="Tahoma"/>
            <family val="0"/>
          </rPr>
          <t xml:space="preserve"> that a lender will allow to be secured by your home.
</t>
        </r>
        <r>
          <rPr>
            <b/>
            <sz val="8"/>
            <rFont val="Tahoma"/>
            <family val="2"/>
          </rPr>
          <t>80%</t>
        </r>
        <r>
          <rPr>
            <sz val="8"/>
            <rFont val="Tahoma"/>
            <family val="0"/>
          </rPr>
          <t xml:space="preserve"> is common, but may be as high as 125%. Depends on your state laws, credit history, income, and other factors.</t>
        </r>
      </text>
    </comment>
    <comment ref="C13" authorId="0">
      <text>
        <r>
          <rPr>
            <b/>
            <sz val="8"/>
            <rFont val="Tahoma"/>
            <family val="0"/>
          </rPr>
          <t>Balance Owed:</t>
        </r>
        <r>
          <rPr>
            <sz val="8"/>
            <rFont val="Tahoma"/>
            <family val="0"/>
          </rPr>
          <t xml:space="preserve">
This is total amount that you still owe on any outstanding mortgages and loans that are secured by your home.</t>
        </r>
      </text>
    </comment>
    <comment ref="C11" authorId="0">
      <text>
        <r>
          <rPr>
            <b/>
            <sz val="8"/>
            <rFont val="Tahoma"/>
            <family val="0"/>
          </rPr>
          <t>If Applicable</t>
        </r>
      </text>
    </comment>
    <comment ref="C12" authorId="0">
      <text>
        <r>
          <rPr>
            <b/>
            <sz val="8"/>
            <rFont val="Tahoma"/>
            <family val="0"/>
          </rPr>
          <t>Other Liens:</t>
        </r>
        <r>
          <rPr>
            <sz val="8"/>
            <rFont val="Tahoma"/>
            <family val="0"/>
          </rPr>
          <t xml:space="preserve">
The amount you still owe on any loans that are</t>
        </r>
        <r>
          <rPr>
            <i/>
            <sz val="8"/>
            <rFont val="Tahoma"/>
            <family val="2"/>
          </rPr>
          <t xml:space="preserve"> secured by your home</t>
        </r>
        <r>
          <rPr>
            <sz val="8"/>
            <rFont val="Tahoma"/>
            <family val="0"/>
          </rPr>
          <t>.</t>
        </r>
      </text>
    </comment>
    <comment ref="E2" authorId="0">
      <text>
        <r>
          <rPr>
            <b/>
            <u val="single"/>
            <sz val="8"/>
            <rFont val="Tahoma"/>
            <family val="2"/>
          </rPr>
          <t xml:space="preserve">Limited Use Policy
</t>
        </r>
        <r>
          <rPr>
            <sz val="8"/>
            <rFont val="Tahoma"/>
            <family val="2"/>
          </rPr>
          <t xml:space="preserve">You may download this template free of charge, make archival copies, and customize the template </t>
        </r>
        <r>
          <rPr>
            <b/>
            <sz val="8"/>
            <rFont val="Tahoma"/>
            <family val="2"/>
          </rPr>
          <t>for personal use only</t>
        </r>
        <r>
          <rPr>
            <sz val="8"/>
            <rFont val="Tahoma"/>
            <family val="2"/>
          </rPr>
          <t xml:space="preserve">. This template or any document including or derived from this template </t>
        </r>
        <r>
          <rPr>
            <b/>
            <sz val="8"/>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Caution: </t>
        </r>
        <r>
          <rPr>
            <sz val="8"/>
            <rFont val="Tahoma"/>
            <family val="2"/>
          </rPr>
          <t xml:space="preserve">This calculator is for educational and illustrative purposes only and should not be construed as financial advice. The results are only estimates.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0"/>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val="single"/>
            <sz val="8"/>
            <rFont val="Tahoma"/>
            <family val="2"/>
          </rPr>
          <t>Limitation of Liability</t>
        </r>
        <r>
          <rPr>
            <sz val="8"/>
            <rFont val="Tahoma"/>
            <family val="0"/>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 ref="E1" authorId="0">
      <text>
        <r>
          <rPr>
            <b/>
            <u val="single"/>
            <sz val="8"/>
            <rFont val="Tahoma"/>
            <family val="2"/>
          </rPr>
          <t xml:space="preserve">Limited Use Policy
</t>
        </r>
        <r>
          <rPr>
            <sz val="8"/>
            <rFont val="Tahoma"/>
            <family val="2"/>
          </rPr>
          <t xml:space="preserve">You may download this template free of charge, make archival copies, and customize the template </t>
        </r>
        <r>
          <rPr>
            <b/>
            <sz val="8"/>
            <rFont val="Tahoma"/>
            <family val="2"/>
          </rPr>
          <t>for personal use only</t>
        </r>
        <r>
          <rPr>
            <sz val="8"/>
            <rFont val="Tahoma"/>
            <family val="2"/>
          </rPr>
          <t xml:space="preserve">. This template or any document including or derived from this template </t>
        </r>
        <r>
          <rPr>
            <b/>
            <sz val="8"/>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Caution: </t>
        </r>
        <r>
          <rPr>
            <sz val="8"/>
            <rFont val="Tahoma"/>
            <family val="2"/>
          </rPr>
          <t xml:space="preserve">This calculator is for educational and illustrative purposes only and should not be construed as financial advice. The results are only estimates.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0"/>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val="single"/>
            <sz val="8"/>
            <rFont val="Tahoma"/>
            <family val="2"/>
          </rPr>
          <t>Limitation of Liability</t>
        </r>
        <r>
          <rPr>
            <sz val="8"/>
            <rFont val="Tahoma"/>
            <family val="0"/>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comments3.xml><?xml version="1.0" encoding="utf-8"?>
<comments xmlns="http://schemas.openxmlformats.org/spreadsheetml/2006/main">
  <authors>
    <author>Jon</author>
  </authors>
  <commentList>
    <comment ref="D6" authorId="0">
      <text>
        <r>
          <rPr>
            <b/>
            <sz val="8"/>
            <rFont val="Tahoma"/>
            <family val="2"/>
          </rPr>
          <t>Current Appraised Value of Home</t>
        </r>
        <r>
          <rPr>
            <sz val="8"/>
            <rFont val="Tahoma"/>
            <family val="0"/>
          </rPr>
          <t xml:space="preserve">
The current appraised value of your home, which may be greater than the original cost.</t>
        </r>
      </text>
    </comment>
    <comment ref="D7" authorId="0">
      <text>
        <r>
          <rPr>
            <b/>
            <sz val="8"/>
            <rFont val="Tahoma"/>
            <family val="0"/>
          </rPr>
          <t>Yearly Property Appreciation Rate:</t>
        </r>
        <r>
          <rPr>
            <sz val="8"/>
            <rFont val="Tahoma"/>
            <family val="0"/>
          </rPr>
          <t xml:space="preserve">
Enter an estimated yearly rate of appreciation for your home.
Technical Detail: Specifying that the yearly appreciation is 2%, is not the same as using a monthly compound rate of 2%/12. Here, if you say 2%, that means that at the end of the year, the property has increased by 2%. The difference is very small, but can be important when comparing to other calculations.</t>
        </r>
      </text>
    </comment>
    <comment ref="D11" authorId="0">
      <text>
        <r>
          <rPr>
            <b/>
            <sz val="8"/>
            <rFont val="Tahoma"/>
            <family val="0"/>
          </rPr>
          <t>Currently Monthly Payment (PI):</t>
        </r>
        <r>
          <rPr>
            <sz val="8"/>
            <rFont val="Tahoma"/>
            <family val="0"/>
          </rPr>
          <t xml:space="preserve">
The "PI" means "Principal and Interest". Do NOT include the taxes and insurance.
</t>
        </r>
        <r>
          <rPr>
            <b/>
            <sz val="8"/>
            <rFont val="Tahoma"/>
            <family val="2"/>
          </rPr>
          <t>Monthly Extra Payments</t>
        </r>
        <r>
          <rPr>
            <sz val="8"/>
            <rFont val="Tahoma"/>
            <family val="0"/>
          </rPr>
          <t xml:space="preserve">: Entering a monthly payment larger than the normal PI amount will result in the extra payment being applied to the principal.
</t>
        </r>
        <r>
          <rPr>
            <b/>
            <sz val="8"/>
            <rFont val="Tahoma"/>
            <family val="2"/>
          </rPr>
          <t>For Interest Only</t>
        </r>
        <r>
          <rPr>
            <sz val="8"/>
            <rFont val="Tahoma"/>
            <family val="0"/>
          </rPr>
          <t xml:space="preserve">: Make the payment equal to the </t>
        </r>
        <r>
          <rPr>
            <i/>
            <sz val="8"/>
            <rFont val="Tahoma"/>
            <family val="2"/>
          </rPr>
          <t>balance</t>
        </r>
        <r>
          <rPr>
            <sz val="8"/>
            <rFont val="Tahoma"/>
            <family val="0"/>
          </rPr>
          <t>*</t>
        </r>
        <r>
          <rPr>
            <i/>
            <sz val="8"/>
            <rFont val="Tahoma"/>
            <family val="2"/>
          </rPr>
          <t>annual_rate</t>
        </r>
        <r>
          <rPr>
            <sz val="8"/>
            <rFont val="Tahoma"/>
            <family val="0"/>
          </rPr>
          <t xml:space="preserve">/12
</t>
        </r>
        <r>
          <rPr>
            <b/>
            <sz val="8"/>
            <rFont val="Tahoma"/>
            <family val="2"/>
          </rPr>
          <t>Important</t>
        </r>
        <r>
          <rPr>
            <sz val="8"/>
            <rFont val="Tahoma"/>
            <family val="0"/>
          </rPr>
          <t xml:space="preserve">: If you enter an amount less than the interest-only amount, this will result in </t>
        </r>
        <r>
          <rPr>
            <i/>
            <sz val="8"/>
            <rFont val="Tahoma"/>
            <family val="2"/>
          </rPr>
          <t>negative amortization</t>
        </r>
        <r>
          <rPr>
            <sz val="8"/>
            <rFont val="Tahoma"/>
            <family val="0"/>
          </rPr>
          <t>, where the unpaid interest is added to the balance. This is not usually how mortgages work, because you end up paying interest on interest. Just keep that in mind as you play with the calculator.</t>
        </r>
      </text>
    </comment>
    <comment ref="D13" authorId="0">
      <text>
        <r>
          <rPr>
            <sz val="8"/>
            <rFont val="Tahoma"/>
            <family val="0"/>
          </rPr>
          <t>or a Home Equity Loan</t>
        </r>
      </text>
    </comment>
    <comment ref="D17" authorId="0">
      <text>
        <r>
          <rPr>
            <b/>
            <sz val="8"/>
            <rFont val="Tahoma"/>
            <family val="0"/>
          </rPr>
          <t>Balance and Value After N Years:</t>
        </r>
        <r>
          <rPr>
            <sz val="8"/>
            <rFont val="Tahoma"/>
            <family val="0"/>
          </rPr>
          <t xml:space="preserve">
You can enter a decimal number (like 4.5), and the value will be rounded to the nearest month.</t>
        </r>
      </text>
    </comment>
    <comment ref="D22" authorId="0">
      <text>
        <r>
          <rPr>
            <b/>
            <sz val="8"/>
            <rFont val="Tahoma"/>
            <family val="0"/>
          </rPr>
          <t>Pre-Tax Equity:</t>
        </r>
        <r>
          <rPr>
            <sz val="8"/>
            <rFont val="Tahoma"/>
            <family val="0"/>
          </rPr>
          <t xml:space="preserve">
Simply the appreciated value of the home minus the balance owed. Thus, it does not account for taxes that would need to be paid at the sale of the home due to the increase in value.</t>
        </r>
      </text>
    </comment>
    <comment ref="D15" authorId="0">
      <text>
        <r>
          <rPr>
            <b/>
            <sz val="8"/>
            <rFont val="Tahoma"/>
            <family val="0"/>
          </rPr>
          <t>Currently Monthly Payment (PI):</t>
        </r>
        <r>
          <rPr>
            <sz val="8"/>
            <rFont val="Tahoma"/>
            <family val="0"/>
          </rPr>
          <t xml:space="preserve">
The "PI" means "Principal and Interest". Do NOT include the taxes and insurance.
</t>
        </r>
        <r>
          <rPr>
            <b/>
            <sz val="8"/>
            <rFont val="Tahoma"/>
            <family val="2"/>
          </rPr>
          <t>Monthly Extra Payments</t>
        </r>
        <r>
          <rPr>
            <sz val="8"/>
            <rFont val="Tahoma"/>
            <family val="0"/>
          </rPr>
          <t xml:space="preserve">: Entering a monthly payment larger than the normal PI amount will result in the extra payment being applied to the principal.
</t>
        </r>
        <r>
          <rPr>
            <b/>
            <sz val="8"/>
            <rFont val="Tahoma"/>
            <family val="2"/>
          </rPr>
          <t>For Interest Only</t>
        </r>
        <r>
          <rPr>
            <sz val="8"/>
            <rFont val="Tahoma"/>
            <family val="0"/>
          </rPr>
          <t xml:space="preserve">: Make the payment equal to the </t>
        </r>
        <r>
          <rPr>
            <i/>
            <sz val="8"/>
            <rFont val="Tahoma"/>
            <family val="2"/>
          </rPr>
          <t>balance</t>
        </r>
        <r>
          <rPr>
            <sz val="8"/>
            <rFont val="Tahoma"/>
            <family val="0"/>
          </rPr>
          <t>*</t>
        </r>
        <r>
          <rPr>
            <i/>
            <sz val="8"/>
            <rFont val="Tahoma"/>
            <family val="2"/>
          </rPr>
          <t>annual_rate</t>
        </r>
        <r>
          <rPr>
            <sz val="8"/>
            <rFont val="Tahoma"/>
            <family val="0"/>
          </rPr>
          <t xml:space="preserve">/12
</t>
        </r>
        <r>
          <rPr>
            <b/>
            <sz val="8"/>
            <rFont val="Tahoma"/>
            <family val="2"/>
          </rPr>
          <t>Important</t>
        </r>
        <r>
          <rPr>
            <sz val="8"/>
            <rFont val="Tahoma"/>
            <family val="0"/>
          </rPr>
          <t xml:space="preserve">: If you enter an amount less than the interest-only amount, this will result in </t>
        </r>
        <r>
          <rPr>
            <i/>
            <sz val="8"/>
            <rFont val="Tahoma"/>
            <family val="2"/>
          </rPr>
          <t>negative amortization</t>
        </r>
        <r>
          <rPr>
            <sz val="8"/>
            <rFont val="Tahoma"/>
            <family val="0"/>
          </rPr>
          <t>, where the unpaid interest is added to the balance. This is not usually how mortgages work, because you end up paying interest on interest. Just keep that in mind as you play with the calculator.</t>
        </r>
      </text>
    </comment>
    <comment ref="F2" authorId="0">
      <text>
        <r>
          <rPr>
            <b/>
            <u val="single"/>
            <sz val="8"/>
            <rFont val="Tahoma"/>
            <family val="2"/>
          </rPr>
          <t xml:space="preserve">Limited Use Policy
</t>
        </r>
        <r>
          <rPr>
            <sz val="8"/>
            <rFont val="Tahoma"/>
            <family val="2"/>
          </rPr>
          <t xml:space="preserve">You may download this template free of charge, make archival copies, and customize the template </t>
        </r>
        <r>
          <rPr>
            <b/>
            <sz val="8"/>
            <rFont val="Tahoma"/>
            <family val="2"/>
          </rPr>
          <t>for personal use only</t>
        </r>
        <r>
          <rPr>
            <sz val="8"/>
            <rFont val="Tahoma"/>
            <family val="2"/>
          </rPr>
          <t xml:space="preserve">. This template or any document including or derived from this template </t>
        </r>
        <r>
          <rPr>
            <b/>
            <sz val="8"/>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Caution: </t>
        </r>
        <r>
          <rPr>
            <sz val="8"/>
            <rFont val="Tahoma"/>
            <family val="2"/>
          </rPr>
          <t xml:space="preserve">This calculator is for educational and illustrative purposes only and should not be construed as financial advice. The results are only estimates.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0"/>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val="single"/>
            <sz val="8"/>
            <rFont val="Tahoma"/>
            <family val="2"/>
          </rPr>
          <t>Limitation of Liability</t>
        </r>
        <r>
          <rPr>
            <sz val="8"/>
            <rFont val="Tahoma"/>
            <family val="0"/>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 ref="F1" authorId="0">
      <text>
        <r>
          <rPr>
            <b/>
            <u val="single"/>
            <sz val="8"/>
            <rFont val="Tahoma"/>
            <family val="2"/>
          </rPr>
          <t xml:space="preserve">Limited Use Policy
</t>
        </r>
        <r>
          <rPr>
            <sz val="8"/>
            <rFont val="Tahoma"/>
            <family val="2"/>
          </rPr>
          <t xml:space="preserve">You may download this template free of charge, make archival copies, and customize the template </t>
        </r>
        <r>
          <rPr>
            <b/>
            <sz val="8"/>
            <rFont val="Tahoma"/>
            <family val="2"/>
          </rPr>
          <t>for personal use only</t>
        </r>
        <r>
          <rPr>
            <sz val="8"/>
            <rFont val="Tahoma"/>
            <family val="2"/>
          </rPr>
          <t xml:space="preserve">. This template or any document including or derived from this template </t>
        </r>
        <r>
          <rPr>
            <b/>
            <sz val="8"/>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Caution: </t>
        </r>
        <r>
          <rPr>
            <sz val="8"/>
            <rFont val="Tahoma"/>
            <family val="2"/>
          </rPr>
          <t xml:space="preserve">This calculator is for educational and illustrative purposes only and should not be construed as financial advice. The results are only estimates.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0"/>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val="single"/>
            <sz val="8"/>
            <rFont val="Tahoma"/>
            <family val="2"/>
          </rPr>
          <t>Limitation of Liability</t>
        </r>
        <r>
          <rPr>
            <sz val="8"/>
            <rFont val="Tahoma"/>
            <family val="0"/>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<sst xmlns="http://schemas.openxmlformats.org/spreadsheetml/2006/main" count="113" uniqueCount="90">
  <si>
    <t>Inputs</t>
  </si>
  <si>
    <t>First Payment Date</t>
  </si>
  <si>
    <t>Total Payments</t>
  </si>
  <si>
    <t>Total Interest</t>
  </si>
  <si>
    <t>No.</t>
  </si>
  <si>
    <t>Additional Payment</t>
  </si>
  <si>
    <t>Interest</t>
  </si>
  <si>
    <t>Principal</t>
  </si>
  <si>
    <t>Balance</t>
  </si>
  <si>
    <t>Payment</t>
  </si>
  <si>
    <t>Number of Payments</t>
  </si>
  <si>
    <t>Last Payment Date</t>
  </si>
  <si>
    <t>Loan Amount</t>
  </si>
  <si>
    <t>Compound Period</t>
  </si>
  <si>
    <t>Outstanding Balance</t>
  </si>
  <si>
    <t>Interest Paid</t>
  </si>
  <si>
    <t>Principal Paid</t>
  </si>
  <si>
    <t>Extra Payment</t>
  </si>
  <si>
    <t>Extra Annual Payment</t>
  </si>
  <si>
    <t>Regular Payment Schedule (No Extra Payments)</t>
  </si>
  <si>
    <t>Interest Savings</t>
  </si>
  <si>
    <t>Totals Assuming No Extra Payments</t>
  </si>
  <si>
    <t>Monthly</t>
  </si>
  <si>
    <r>
      <t>Extra Payments</t>
    </r>
    <r>
      <rPr>
        <sz val="10"/>
        <rFont val="Tahoma"/>
        <family val="2"/>
      </rPr>
      <t xml:space="preserve"> (Prepayments)</t>
    </r>
  </si>
  <si>
    <t>Home Equity Loan Calculator</t>
  </si>
  <si>
    <t>Download from Vertex42.com</t>
  </si>
  <si>
    <t>Appraised Value of Home</t>
  </si>
  <si>
    <t>Loan to Value Ratio</t>
  </si>
  <si>
    <t>Maximum Allowable Debt</t>
  </si>
  <si>
    <t>Balance on 1st Mortgage</t>
  </si>
  <si>
    <t>Balance on 2nd Mortgage</t>
  </si>
  <si>
    <t>Balance on other Liens</t>
  </si>
  <si>
    <t>Total Balance Owed</t>
  </si>
  <si>
    <t xml:space="preserve"> - Income</t>
  </si>
  <si>
    <t xml:space="preserve"> - Other financial obligations</t>
  </si>
  <si>
    <t xml:space="preserve"> - Credit history</t>
  </si>
  <si>
    <t xml:space="preserve"> - Property appraisal fee</t>
  </si>
  <si>
    <t xml:space="preserve"> - Application fee</t>
  </si>
  <si>
    <t>Home Equity Calculator</t>
  </si>
  <si>
    <t xml:space="preserve"> - Originator fees</t>
  </si>
  <si>
    <t xml:space="preserve"> - Title fees</t>
  </si>
  <si>
    <t xml:space="preserve"> - Early Pay-Off fees</t>
  </si>
  <si>
    <t xml:space="preserve"> - Closing fees (attorney, filing, etc.)</t>
  </si>
  <si>
    <t xml:space="preserve"> - State laws</t>
  </si>
  <si>
    <t>How Much Money Can I Borrow?</t>
  </si>
  <si>
    <t>Potential Loan Amount:</t>
  </si>
  <si>
    <t>Other considerations affecting how much you can borrow</t>
  </si>
  <si>
    <t>Hidden fees</t>
  </si>
  <si>
    <t>http://www.vertex42.com/Calculators/home-equity-loan-calculator.html</t>
  </si>
  <si>
    <r>
      <t xml:space="preserve">Balance Due </t>
    </r>
    <r>
      <rPr>
        <sz val="10"/>
        <rFont val="Tahoma"/>
        <family val="2"/>
      </rPr>
      <t>at Specified Period</t>
    </r>
  </si>
  <si>
    <t>Balance at Year …</t>
  </si>
  <si>
    <t>Payment
Date</t>
  </si>
  <si>
    <t>Annual Interest Rate</t>
  </si>
  <si>
    <t>Term Length (in Years)</t>
  </si>
  <si>
    <t>Monthly Interest Rate</t>
  </si>
  <si>
    <t>Every N Months</t>
  </si>
  <si>
    <t>Extra
Payments</t>
  </si>
  <si>
    <t>Tax Returned</t>
  </si>
  <si>
    <t>Date</t>
  </si>
  <si>
    <t xml:space="preserve">Effective Rate </t>
  </si>
  <si>
    <t xml:space="preserve">Tax Bracket </t>
  </si>
  <si>
    <t xml:space="preserve">Total Returned </t>
  </si>
  <si>
    <t>Tax Deduction</t>
  </si>
  <si>
    <t>Cum. Tax Returned</t>
  </si>
  <si>
    <t>Loan Summary</t>
  </si>
  <si>
    <t>Qualification Calculator</t>
  </si>
  <si>
    <t>Estimate Your Home Equity after N Years</t>
  </si>
  <si>
    <t>Yearly Appreciation Rate</t>
  </si>
  <si>
    <r>
      <t xml:space="preserve">Balance on </t>
    </r>
    <r>
      <rPr>
        <b/>
        <sz val="10"/>
        <rFont val="Tahoma"/>
        <family val="2"/>
      </rPr>
      <t>1st Mortgage</t>
    </r>
  </si>
  <si>
    <r>
      <t xml:space="preserve">Balance on </t>
    </r>
    <r>
      <rPr>
        <b/>
        <sz val="10"/>
        <rFont val="Tahoma"/>
        <family val="2"/>
      </rPr>
      <t>2nd Mortgage</t>
    </r>
  </si>
  <si>
    <t>Mo.</t>
  </si>
  <si>
    <t>Pre-Tax Home Equity:</t>
  </si>
  <si>
    <t>Equity</t>
  </si>
  <si>
    <t>Years</t>
  </si>
  <si>
    <r>
      <t>Current Value</t>
    </r>
    <r>
      <rPr>
        <sz val="10"/>
        <rFont val="Tahoma"/>
        <family val="2"/>
      </rPr>
      <t xml:space="preserve"> of Home</t>
    </r>
  </si>
  <si>
    <t>Total
Balance</t>
  </si>
  <si>
    <t>Home
Value</t>
  </si>
  <si>
    <t>Pre-Tax
Equity</t>
  </si>
  <si>
    <t>Balance
Loan 2</t>
  </si>
  <si>
    <t>Principle
Loan 2</t>
  </si>
  <si>
    <t>Interest
Loan 2</t>
  </si>
  <si>
    <t>Interest
Loan 1</t>
  </si>
  <si>
    <t>Principle
Loan 1</t>
  </si>
  <si>
    <t>Balance
Loan 1</t>
  </si>
  <si>
    <r>
      <t xml:space="preserve">Number of </t>
    </r>
    <r>
      <rPr>
        <b/>
        <sz val="10"/>
        <rFont val="Tahoma"/>
        <family val="2"/>
      </rPr>
      <t>Years from Now</t>
    </r>
  </si>
  <si>
    <t>Unpaid Balance:</t>
  </si>
  <si>
    <t>Monthly Payment (PI)</t>
  </si>
  <si>
    <t>Summary Table</t>
  </si>
  <si>
    <t>© 2007 Vertex42 LLC</t>
  </si>
  <si>
    <t>[42]</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</si>
</sst>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quot;$&quot;#,##0.000_);[Red]\(&quot;$&quot;#,##0.000\)"/>
    <numFmt numFmtId="168" formatCode="&quot;$&quot;#,##0.0000_);[Red]\(&quot;$&quot;#,##0.0000\)"/>
    <numFmt numFmtId="169" formatCode="&quot;$&quot;#,##0.0_);[Red]\(&quot;$&quot;#,##0.0\)"/>
    <numFmt numFmtId="170" formatCode="_(* #,##0.0_);_(* \(#,##0.0\);_(* &quot;-&quot;??_);_(@_)"/>
    <numFmt numFmtId="171" formatCode="_(* #,##0_);_(* \(#,##0\);_(* &quot;-&quot;??_);_(@_)"/>
    <numFmt numFmtId="172" formatCode="&quot;$&quot;#,##0.00"/>
    <numFmt numFmtId="173" formatCode="mmmm\ d\,\ yyyy"/>
    <numFmt numFmtId="174" formatCode="d\-mmm\-yyyy"/>
    <numFmt numFmtId="175" formatCode="mmm\-yyyy"/>
    <numFmt numFmtId="176" formatCode="0.000%"/>
    <numFmt numFmtId="177" formatCode="0.0000"/>
    <numFmt numFmtId="178" formatCode="0.000"/>
    <numFmt numFmtId="179" formatCode="0.0"/>
    <numFmt numFmtId="180" formatCode="_(&quot;$&quot;* #,##0.000_);_(&quot;$&quot;* \(#,##0.000\);_(&quot;$&quot;* &quot;-&quot;??_);_(@_)"/>
    <numFmt numFmtId="181" formatCode="_(&quot;$&quot;\ #,##0_);_(&quot;$&quot;\ \(#,##0\);_(&quot;$&quot;\ &quot;-&quot;??_);_(@_)"/>
    <numFmt numFmtId="182" formatCode="[$-409]dddd\,\ mmmm\ dd\,\ yyyy"/>
    <numFmt numFmtId="183" formatCode="&quot;$&quot;#,##0"/>
    <numFmt numFmtId="184" formatCode="#,##0.0"/>
    <numFmt numFmtId="185" formatCode="0.0000000"/>
    <numFmt numFmtId="186" formatCode="0.000000"/>
    <numFmt numFmtId="187" formatCode="0.00000"/>
    <numFmt numFmtId="188" formatCode="#,##0.000"/>
    <numFmt numFmtId="189" formatCode="0.0000000000"/>
    <numFmt numFmtId="190" formatCode="0.00000000000"/>
    <numFmt numFmtId="191" formatCode="0.000000000"/>
    <numFmt numFmtId="192" formatCode="0.00000000"/>
    <numFmt numFmtId="193" formatCode="0.0000%"/>
    <numFmt numFmtId="194" formatCode="0.00000%"/>
    <numFmt numFmtId="195" formatCode="0.000000%"/>
    <numFmt numFmtId="196" formatCode="0.0000000%"/>
    <numFmt numFmtId="197" formatCode="0.00000000%"/>
    <numFmt numFmtId="198" formatCode="0.000000000%"/>
    <numFmt numFmtId="199" formatCode="0.0000000000%"/>
    <numFmt numFmtId="200" formatCode="0.00000000000%"/>
    <numFmt numFmtId="201" formatCode="_(* #,##0.000_);_(* \(#,##0.000\);_(* &quot;-&quot;???_);_(@_)"/>
    <numFmt numFmtId="202" formatCode="_(&quot;$&quot;* #,##0_);_(&quot;$&quot;* \(#,##0\);_(@_)"/>
    <numFmt numFmtId="203" formatCode="yyyy"/>
    <numFmt numFmtId="204" formatCode="\(&quot;$&quot;* #,##0\);\(&quot;$&quot;* \(#,##0\);\(&quot;$&quot;* &quot;-&quot;??\);\(@\)"/>
    <numFmt numFmtId="205" formatCode="_(* #,##0.0_);_(* \(#,##0.0\);_(* &quot;-&quot;?_);_(@_)"/>
    <numFmt numFmtId="206" formatCode="_(&quot;$&quot;* #,##0.00_);_(&quot;$&quot;* \(#,##0.00\);_(@_)"/>
    <numFmt numFmtId="207" formatCode="_(&quot;$&quot;* #,##0.0_);_(&quot;$&quot;* \(#,##0.0\);_(@_)"/>
    <numFmt numFmtId="208" formatCode="_(&quot;$&quot;* #,##0.0000_);_(&quot;$&quot;* \(#,##0.0000\);_(&quot;$&quot;* &quot;-&quot;??_);_(@_)"/>
  </numFmts>
  <fonts count="22">
    <font>
      <sz val="10"/>
      <name val="Tahoma"/>
      <family val="2"/>
    </font>
    <font>
      <sz val="10"/>
      <name val="Arial"/>
      <family val="0"/>
    </font>
    <font>
      <u val="single"/>
      <sz val="10"/>
      <color indexed="36"/>
      <name val="Arial"/>
      <family val="0"/>
    </font>
    <font>
      <u val="single"/>
      <sz val="10"/>
      <color indexed="12"/>
      <name val="Tahoma"/>
      <family val="2"/>
    </font>
    <font>
      <sz val="8"/>
      <name val="Arial"/>
      <family val="0"/>
    </font>
    <font>
      <b/>
      <sz val="10"/>
      <name val="Tahoma"/>
      <family val="2"/>
    </font>
    <font>
      <sz val="8"/>
      <name val="Tahoma"/>
      <family val="2"/>
    </font>
    <font>
      <b/>
      <sz val="8"/>
      <name val="Tahoma"/>
      <family val="2"/>
    </font>
    <font>
      <b/>
      <u val="single"/>
      <sz val="8"/>
      <name val="Tahoma"/>
      <family val="2"/>
    </font>
    <font>
      <i/>
      <sz val="8"/>
      <name val="Tahoma"/>
      <family val="2"/>
    </font>
    <font>
      <sz val="10"/>
      <color indexed="9"/>
      <name val="Tahoma"/>
      <family val="2"/>
    </font>
    <font>
      <u val="single"/>
      <sz val="8"/>
      <color indexed="12"/>
      <name val="Tahoma"/>
      <family val="2"/>
    </font>
    <font>
      <i/>
      <sz val="10"/>
      <name val="Tahoma"/>
      <family val="2"/>
    </font>
    <font>
      <b/>
      <sz val="12"/>
      <name val="Tahoma"/>
      <family val="2"/>
    </font>
    <font>
      <sz val="12"/>
      <name val="Tahoma"/>
      <family val="2"/>
    </font>
    <font>
      <b/>
      <sz val="10"/>
      <color indexed="10"/>
      <name val="Tahoma"/>
      <family val="2"/>
    </font>
    <font>
      <sz val="9"/>
      <name val="Arial"/>
      <family val="2"/>
    </font>
    <font>
      <u val="single"/>
      <sz val="12"/>
      <color indexed="12"/>
      <name val="Tahoma"/>
      <family val="2"/>
    </font>
    <font>
      <sz val="11"/>
      <name val="Tahoma"/>
      <family val="2"/>
    </font>
    <font>
      <b/>
      <sz val="11"/>
      <name val="Tahoma"/>
      <family val="2"/>
    </font>
    <font>
      <sz val="9"/>
      <name val="Tahoma"/>
      <family val="2"/>
    </font>
    <font>
      <sz val="18"/>
      <color indexed="9"/>
      <name val="Arial"/>
      <family val="2"/>
    </font>
  </fonts>
  <fills count="9">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51"/>
        <bgColor indexed="64"/>
      </patternFill>
    </fill>
    <fill>
      <patternFill patternType="solid">
        <fgColor indexed="42"/>
        <bgColor indexed="64"/>
      </patternFill>
    </fill>
    <fill>
      <patternFill patternType="solid">
        <fgColor indexed="45"/>
        <bgColor indexed="64"/>
      </patternFill>
    </fill>
    <fill>
      <patternFill patternType="solid">
        <fgColor indexed="60"/>
        <bgColor indexed="64"/>
      </patternFill>
    </fill>
  </fills>
  <borders count="7">
    <border>
      <left/>
      <right/>
      <top/>
      <bottom/>
      <diagonal/>
    </border>
    <border>
      <left style="thin">
        <color indexed="55"/>
      </left>
      <right style="thin">
        <color indexed="55"/>
      </right>
      <top style="thin">
        <color indexed="55"/>
      </top>
      <bottom style="thin">
        <color indexed="55"/>
      </bottom>
    </border>
    <border>
      <left>
        <color indexed="63"/>
      </left>
      <right>
        <color indexed="63"/>
      </right>
      <top>
        <color indexed="63"/>
      </top>
      <bottom style="medium">
        <color indexed="52"/>
      </bottom>
    </border>
    <border>
      <left>
        <color indexed="63"/>
      </left>
      <right>
        <color indexed="63"/>
      </right>
      <top>
        <color indexed="63"/>
      </top>
      <bottom style="medium">
        <color indexed="60"/>
      </bottom>
    </border>
    <border>
      <left style="thin">
        <color indexed="55"/>
      </left>
      <right style="thin">
        <color indexed="55"/>
      </right>
      <top>
        <color indexed="63"/>
      </top>
      <bottom style="thin">
        <color indexed="55"/>
      </bottom>
    </border>
    <border>
      <left style="medium">
        <color indexed="53"/>
      </left>
      <right style="medium">
        <color indexed="53"/>
      </right>
      <top style="medium">
        <color indexed="53"/>
      </top>
      <bottom style="medium">
        <color indexed="53"/>
      </bottom>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cellStyleXfs>
  <cellXfs count="104">
    <xf numFmtId="0" fontId="0" fillId="0" borderId="0" xfId="0" applyAlignment="1">
      <alignment/>
    </xf>
    <xf numFmtId="0" fontId="0" fillId="2" borderId="0" xfId="0" applyFont="1" applyFill="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6" fillId="0" borderId="0" xfId="0" applyFont="1" applyAlignment="1" applyProtection="1">
      <alignment horizontal="center"/>
      <protection/>
    </xf>
    <xf numFmtId="14" fontId="4" fillId="0" borderId="0" xfId="0" applyNumberFormat="1" applyFont="1" applyAlignment="1" applyProtection="1">
      <alignment horizontal="right"/>
      <protection/>
    </xf>
    <xf numFmtId="4" fontId="6" fillId="0" borderId="0" xfId="0" applyNumberFormat="1" applyFont="1" applyAlignment="1" applyProtection="1">
      <alignment horizontal="right"/>
      <protection/>
    </xf>
    <xf numFmtId="8" fontId="0" fillId="0" borderId="0" xfId="0" applyNumberFormat="1" applyFont="1" applyAlignment="1" applyProtection="1">
      <alignment/>
      <protection/>
    </xf>
    <xf numFmtId="4" fontId="6" fillId="3" borderId="0" xfId="0" applyNumberFormat="1" applyFont="1" applyFill="1" applyAlignment="1" applyProtection="1">
      <alignment horizontal="right"/>
      <protection locked="0"/>
    </xf>
    <xf numFmtId="0" fontId="0" fillId="0" borderId="0" xfId="0" applyAlignment="1" applyProtection="1">
      <alignment horizontal="right"/>
      <protection/>
    </xf>
    <xf numFmtId="0" fontId="6" fillId="4" borderId="0" xfId="0" applyFont="1" applyFill="1" applyAlignment="1" applyProtection="1">
      <alignment horizontal="center"/>
      <protection/>
    </xf>
    <xf numFmtId="14" fontId="4" fillId="4" borderId="0" xfId="0" applyNumberFormat="1" applyFont="1" applyFill="1" applyAlignment="1" applyProtection="1">
      <alignment horizontal="right"/>
      <protection/>
    </xf>
    <xf numFmtId="7" fontId="6" fillId="4" borderId="0" xfId="0" applyNumberFormat="1" applyFont="1" applyFill="1" applyAlignment="1" applyProtection="1">
      <alignment/>
      <protection/>
    </xf>
    <xf numFmtId="4" fontId="6" fillId="2" borderId="0" xfId="0" applyNumberFormat="1" applyFont="1" applyFill="1" applyAlignment="1" applyProtection="1">
      <alignment/>
      <protection/>
    </xf>
    <xf numFmtId="8" fontId="0" fillId="2" borderId="1" xfId="17" applyNumberFormat="1" applyFont="1" applyFill="1" applyBorder="1" applyAlignment="1" applyProtection="1">
      <alignment/>
      <protection/>
    </xf>
    <xf numFmtId="0" fontId="11" fillId="0" borderId="0" xfId="20" applyFont="1" applyFill="1" applyAlignment="1" applyProtection="1">
      <alignment horizontal="left"/>
      <protection/>
    </xf>
    <xf numFmtId="0" fontId="0" fillId="0" borderId="0" xfId="0" applyFill="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horizontal="right" indent="1"/>
      <protection/>
    </xf>
    <xf numFmtId="0" fontId="0" fillId="0" borderId="0" xfId="0" applyFont="1" applyFill="1" applyAlignment="1" applyProtection="1">
      <alignment horizontal="right" indent="1"/>
      <protection/>
    </xf>
    <xf numFmtId="0" fontId="5" fillId="4" borderId="2" xfId="0" applyFont="1" applyFill="1" applyBorder="1" applyAlignment="1" applyProtection="1">
      <alignment horizontal="left" vertical="center" indent="1"/>
      <protection/>
    </xf>
    <xf numFmtId="0" fontId="5" fillId="5" borderId="3" xfId="0" applyFont="1" applyFill="1" applyBorder="1" applyAlignment="1" applyProtection="1">
      <alignment horizontal="center"/>
      <protection/>
    </xf>
    <xf numFmtId="0" fontId="5" fillId="5" borderId="3" xfId="0" applyFont="1" applyFill="1" applyBorder="1" applyAlignment="1" applyProtection="1">
      <alignment horizontal="right" wrapText="1"/>
      <protection/>
    </xf>
    <xf numFmtId="0" fontId="0" fillId="0" borderId="0" xfId="0" applyFont="1" applyFill="1" applyBorder="1" applyAlignment="1" applyProtection="1">
      <alignment horizontal="right" indent="1"/>
      <protection/>
    </xf>
    <xf numFmtId="8" fontId="13" fillId="6" borderId="1" xfId="0" applyNumberFormat="1" applyFont="1" applyFill="1" applyBorder="1" applyAlignment="1" applyProtection="1">
      <alignment/>
      <protection/>
    </xf>
    <xf numFmtId="0" fontId="14" fillId="0" borderId="0" xfId="0" applyFont="1" applyFill="1" applyAlignment="1" applyProtection="1">
      <alignment horizontal="right" indent="1"/>
      <protection/>
    </xf>
    <xf numFmtId="0" fontId="15" fillId="0" borderId="0" xfId="0" applyFont="1" applyAlignment="1" applyProtection="1">
      <alignment horizontal="center"/>
      <protection/>
    </xf>
    <xf numFmtId="0" fontId="5" fillId="0" borderId="0" xfId="0" applyFont="1" applyFill="1" applyBorder="1" applyAlignment="1" applyProtection="1">
      <alignment horizontal="right" indent="1"/>
      <protection/>
    </xf>
    <xf numFmtId="0" fontId="14" fillId="0" borderId="0" xfId="0" applyFont="1" applyAlignment="1">
      <alignment/>
    </xf>
    <xf numFmtId="0" fontId="12" fillId="0" borderId="0" xfId="0" applyFont="1" applyAlignment="1" applyProtection="1">
      <alignment horizontal="right"/>
      <protection/>
    </xf>
    <xf numFmtId="8" fontId="5" fillId="2" borderId="1" xfId="17" applyNumberFormat="1" applyFont="1" applyFill="1" applyBorder="1" applyAlignment="1" applyProtection="1">
      <alignment/>
      <protection/>
    </xf>
    <xf numFmtId="0" fontId="5" fillId="0" borderId="0" xfId="0" applyFont="1" applyFill="1" applyAlignment="1" applyProtection="1">
      <alignment horizontal="right" indent="1"/>
      <protection/>
    </xf>
    <xf numFmtId="0" fontId="0" fillId="0" borderId="0" xfId="0" applyFont="1" applyAlignment="1" applyProtection="1">
      <alignment/>
      <protection/>
    </xf>
    <xf numFmtId="0" fontId="0" fillId="0" borderId="0" xfId="0" applyAlignment="1" applyProtection="1">
      <alignment/>
      <protection/>
    </xf>
    <xf numFmtId="0" fontId="11" fillId="4" borderId="0" xfId="20" applyFont="1" applyFill="1" applyAlignment="1" applyProtection="1">
      <alignment horizontal="left"/>
      <protection/>
    </xf>
    <xf numFmtId="0" fontId="0" fillId="4" borderId="0" xfId="0" applyFont="1" applyFill="1" applyAlignment="1" applyProtection="1">
      <alignment/>
      <protection/>
    </xf>
    <xf numFmtId="0" fontId="0" fillId="4" borderId="0" xfId="0" applyFill="1" applyAlignment="1" applyProtection="1">
      <alignment/>
      <protection/>
    </xf>
    <xf numFmtId="0" fontId="0" fillId="4" borderId="0" xfId="0" applyFill="1" applyAlignment="1">
      <alignment/>
    </xf>
    <xf numFmtId="0" fontId="0" fillId="4" borderId="0" xfId="0" applyFill="1" applyAlignment="1" applyProtection="1">
      <alignment horizontal="right" indent="1"/>
      <protection/>
    </xf>
    <xf numFmtId="0" fontId="6" fillId="4" borderId="0" xfId="0" applyFont="1" applyFill="1" applyAlignment="1">
      <alignment/>
    </xf>
    <xf numFmtId="0" fontId="5" fillId="4" borderId="0" xfId="0" applyFont="1" applyFill="1" applyBorder="1" applyAlignment="1" applyProtection="1">
      <alignment horizontal="right" indent="1"/>
      <protection/>
    </xf>
    <xf numFmtId="6" fontId="6" fillId="4" borderId="0" xfId="0" applyNumberFormat="1" applyFont="1" applyFill="1" applyAlignment="1">
      <alignment horizontal="right"/>
    </xf>
    <xf numFmtId="0" fontId="5" fillId="4" borderId="0" xfId="0" applyFont="1" applyFill="1" applyAlignment="1" applyProtection="1">
      <alignment horizontal="right" indent="1"/>
      <protection/>
    </xf>
    <xf numFmtId="0" fontId="13" fillId="4" borderId="0" xfId="0" applyFont="1" applyFill="1" applyBorder="1" applyAlignment="1" applyProtection="1">
      <alignment horizontal="right" indent="1"/>
      <protection/>
    </xf>
    <xf numFmtId="0" fontId="5" fillId="0" borderId="0" xfId="0" applyFont="1" applyAlignment="1">
      <alignment/>
    </xf>
    <xf numFmtId="0" fontId="13" fillId="4" borderId="0" xfId="0" applyFont="1" applyFill="1" applyAlignment="1" applyProtection="1">
      <alignment/>
      <protection/>
    </xf>
    <xf numFmtId="14" fontId="6" fillId="2" borderId="1" xfId="0" applyNumberFormat="1" applyFont="1" applyFill="1" applyBorder="1" applyAlignment="1" applyProtection="1">
      <alignment horizontal="right" indent="1"/>
      <protection locked="0"/>
    </xf>
    <xf numFmtId="6" fontId="6" fillId="4" borderId="0" xfId="0" applyNumberFormat="1" applyFont="1" applyFill="1" applyAlignment="1" applyProtection="1">
      <alignment horizontal="right"/>
      <protection/>
    </xf>
    <xf numFmtId="0" fontId="13" fillId="5" borderId="3" xfId="0" applyFont="1" applyFill="1" applyBorder="1" applyAlignment="1" applyProtection="1">
      <alignment horizontal="right" wrapText="1"/>
      <protection/>
    </xf>
    <xf numFmtId="0" fontId="17" fillId="0" borderId="0" xfId="20" applyFont="1" applyFill="1" applyAlignment="1" applyProtection="1">
      <alignment horizontal="right" indent="1"/>
      <protection/>
    </xf>
    <xf numFmtId="14" fontId="6" fillId="0" borderId="0" xfId="0" applyNumberFormat="1" applyFont="1" applyAlignment="1" applyProtection="1">
      <alignment horizontal="center"/>
      <protection/>
    </xf>
    <xf numFmtId="176" fontId="0" fillId="0" borderId="0" xfId="21" applyNumberFormat="1" applyFont="1" applyAlignment="1" applyProtection="1">
      <alignment horizontal="right"/>
      <protection/>
    </xf>
    <xf numFmtId="4" fontId="6" fillId="0" borderId="0" xfId="0" applyNumberFormat="1" applyFont="1" applyAlignment="1" applyProtection="1">
      <alignment/>
      <protection/>
    </xf>
    <xf numFmtId="176" fontId="0" fillId="2" borderId="1" xfId="21" applyNumberFormat="1" applyFont="1" applyFill="1" applyBorder="1" applyAlignment="1" applyProtection="1">
      <alignment vertical="center"/>
      <protection/>
    </xf>
    <xf numFmtId="6" fontId="0" fillId="2" borderId="1" xfId="17" applyNumberFormat="1" applyFont="1" applyFill="1" applyBorder="1" applyAlignment="1" applyProtection="1">
      <alignment vertical="center"/>
      <protection/>
    </xf>
    <xf numFmtId="8" fontId="0" fillId="2" borderId="1" xfId="17" applyNumberFormat="1" applyFont="1" applyFill="1" applyBorder="1" applyAlignment="1" applyProtection="1">
      <alignment vertical="center"/>
      <protection/>
    </xf>
    <xf numFmtId="44" fontId="0" fillId="2" borderId="4" xfId="17" applyFont="1" applyFill="1" applyBorder="1" applyAlignment="1" applyProtection="1">
      <alignment vertical="center"/>
      <protection/>
    </xf>
    <xf numFmtId="44" fontId="0" fillId="2" borderId="1" xfId="17" applyFont="1" applyFill="1" applyBorder="1" applyAlignment="1" applyProtection="1">
      <alignment vertical="center"/>
      <protection/>
    </xf>
    <xf numFmtId="0" fontId="0" fillId="2" borderId="1" xfId="0" applyFont="1" applyFill="1" applyBorder="1" applyAlignment="1" applyProtection="1">
      <alignment horizontal="center" vertical="center"/>
      <protection/>
    </xf>
    <xf numFmtId="14" fontId="0" fillId="2" borderId="1" xfId="0" applyNumberFormat="1" applyFont="1" applyFill="1" applyBorder="1" applyAlignment="1" applyProtection="1">
      <alignment horizontal="center" vertical="center"/>
      <protection/>
    </xf>
    <xf numFmtId="6" fontId="13" fillId="2" borderId="1" xfId="0" applyNumberFormat="1" applyFont="1" applyFill="1" applyBorder="1" applyAlignment="1" applyProtection="1">
      <alignment horizontal="right" vertical="center"/>
      <protection/>
    </xf>
    <xf numFmtId="176" fontId="0" fillId="2" borderId="1" xfId="21" applyNumberFormat="1" applyFont="1" applyFill="1" applyBorder="1" applyAlignment="1" applyProtection="1">
      <alignment horizontal="right" vertical="center"/>
      <protection/>
    </xf>
    <xf numFmtId="166" fontId="14" fillId="3" borderId="4" xfId="17" applyNumberFormat="1" applyFont="1" applyFill="1" applyBorder="1" applyAlignment="1" applyProtection="1">
      <alignment horizontal="right"/>
      <protection locked="0"/>
    </xf>
    <xf numFmtId="10" fontId="14" fillId="3" borderId="1" xfId="21" applyNumberFormat="1" applyFont="1" applyFill="1" applyBorder="1" applyAlignment="1" applyProtection="1">
      <alignment horizontal="right"/>
      <protection locked="0"/>
    </xf>
    <xf numFmtId="0" fontId="14" fillId="3" borderId="1" xfId="0" applyFont="1" applyFill="1" applyBorder="1" applyAlignment="1" applyProtection="1">
      <alignment horizontal="right"/>
      <protection locked="0"/>
    </xf>
    <xf numFmtId="14" fontId="0" fillId="3" borderId="1" xfId="0" applyNumberFormat="1" applyFill="1" applyBorder="1" applyAlignment="1" applyProtection="1">
      <alignment horizontal="right" indent="1"/>
      <protection locked="0"/>
    </xf>
    <xf numFmtId="166" fontId="0" fillId="3" borderId="4" xfId="17" applyNumberFormat="1" applyFont="1" applyFill="1" applyBorder="1" applyAlignment="1" applyProtection="1">
      <alignment/>
      <protection locked="0"/>
    </xf>
    <xf numFmtId="0" fontId="0" fillId="3" borderId="1" xfId="0" applyFont="1" applyFill="1" applyBorder="1" applyAlignment="1" applyProtection="1">
      <alignment/>
      <protection locked="0"/>
    </xf>
    <xf numFmtId="10" fontId="0" fillId="3" borderId="1" xfId="21" applyNumberFormat="1" applyFont="1" applyFill="1" applyBorder="1" applyAlignment="1" applyProtection="1">
      <alignment vertical="center"/>
      <protection locked="0"/>
    </xf>
    <xf numFmtId="0" fontId="0" fillId="3" borderId="1" xfId="0" applyFont="1" applyFill="1" applyBorder="1" applyAlignment="1" applyProtection="1">
      <alignment horizontal="center"/>
      <protection locked="0"/>
    </xf>
    <xf numFmtId="166" fontId="18" fillId="0" borderId="1" xfId="17" applyNumberFormat="1" applyFont="1" applyFill="1" applyBorder="1" applyAlignment="1" applyProtection="1">
      <alignment/>
      <protection locked="0"/>
    </xf>
    <xf numFmtId="10" fontId="18" fillId="0" borderId="1" xfId="21" applyNumberFormat="1" applyFont="1" applyFill="1" applyBorder="1" applyAlignment="1" applyProtection="1">
      <alignment/>
      <protection locked="0"/>
    </xf>
    <xf numFmtId="166" fontId="18" fillId="0" borderId="1" xfId="17" applyNumberFormat="1" applyFont="1" applyFill="1" applyBorder="1" applyAlignment="1" applyProtection="1">
      <alignment horizontal="center"/>
      <protection locked="0"/>
    </xf>
    <xf numFmtId="10" fontId="18" fillId="0" borderId="1" xfId="21" applyNumberFormat="1" applyFont="1" applyFill="1" applyBorder="1" applyAlignment="1" applyProtection="1">
      <alignment horizontal="center"/>
      <protection locked="0"/>
    </xf>
    <xf numFmtId="166" fontId="6" fillId="4" borderId="0" xfId="0" applyNumberFormat="1" applyFont="1" applyFill="1" applyAlignment="1" applyProtection="1">
      <alignment horizontal="center"/>
      <protection/>
    </xf>
    <xf numFmtId="166" fontId="13" fillId="6" borderId="5" xfId="17" applyNumberFormat="1" applyFont="1" applyFill="1" applyBorder="1" applyAlignment="1" applyProtection="1">
      <alignment vertical="center"/>
      <protection/>
    </xf>
    <xf numFmtId="202" fontId="13" fillId="7" borderId="5" xfId="17" applyNumberFormat="1" applyFont="1" applyFill="1" applyBorder="1" applyAlignment="1" applyProtection="1">
      <alignment vertical="center"/>
      <protection/>
    </xf>
    <xf numFmtId="0" fontId="6" fillId="4" borderId="0" xfId="0" applyFont="1" applyFill="1" applyAlignment="1" applyProtection="1">
      <alignment/>
      <protection/>
    </xf>
    <xf numFmtId="0" fontId="19" fillId="0" borderId="1" xfId="0" applyFont="1" applyFill="1" applyBorder="1" applyAlignment="1" applyProtection="1">
      <alignment horizontal="center"/>
      <protection locked="0"/>
    </xf>
    <xf numFmtId="0" fontId="0" fillId="4" borderId="6" xfId="0" applyFont="1" applyFill="1" applyBorder="1" applyAlignment="1" applyProtection="1">
      <alignment/>
      <protection/>
    </xf>
    <xf numFmtId="0" fontId="0" fillId="4" borderId="6" xfId="0" applyFill="1" applyBorder="1" applyAlignment="1" applyProtection="1">
      <alignment horizontal="right" indent="1"/>
      <protection/>
    </xf>
    <xf numFmtId="166" fontId="19" fillId="4" borderId="0" xfId="0" applyNumberFormat="1" applyFont="1" applyFill="1" applyBorder="1" applyAlignment="1" applyProtection="1">
      <alignment/>
      <protection/>
    </xf>
    <xf numFmtId="6" fontId="18" fillId="4" borderId="0" xfId="0" applyNumberFormat="1" applyFont="1" applyFill="1" applyAlignment="1" applyProtection="1">
      <alignment horizontal="right"/>
      <protection/>
    </xf>
    <xf numFmtId="166" fontId="18" fillId="4" borderId="0" xfId="17" applyNumberFormat="1" applyFont="1" applyFill="1" applyBorder="1" applyAlignment="1" applyProtection="1">
      <alignment/>
      <protection/>
    </xf>
    <xf numFmtId="166" fontId="13" fillId="6" borderId="5" xfId="17" applyNumberFormat="1" applyFont="1" applyFill="1" applyBorder="1" applyAlignment="1" applyProtection="1">
      <alignment/>
      <protection/>
    </xf>
    <xf numFmtId="0" fontId="10" fillId="0" borderId="0" xfId="0" applyFont="1" applyFill="1" applyAlignment="1" applyProtection="1">
      <alignment/>
      <protection/>
    </xf>
    <xf numFmtId="0" fontId="0" fillId="0" borderId="0" xfId="0" applyFill="1" applyAlignment="1">
      <alignment/>
    </xf>
    <xf numFmtId="0" fontId="12" fillId="0" borderId="0" xfId="0" applyFont="1" applyFill="1" applyAlignment="1" applyProtection="1">
      <alignment/>
      <protection/>
    </xf>
    <xf numFmtId="0" fontId="0" fillId="0" borderId="0" xfId="0" applyFill="1" applyAlignment="1">
      <alignment horizontal="center"/>
    </xf>
    <xf numFmtId="3" fontId="6" fillId="0" borderId="0" xfId="0" applyNumberFormat="1" applyFont="1" applyFill="1" applyAlignment="1" applyProtection="1">
      <alignment horizontal="center"/>
      <protection/>
    </xf>
    <xf numFmtId="0" fontId="5" fillId="0" borderId="0" xfId="0" applyFont="1" applyFill="1" applyBorder="1" applyAlignment="1" applyProtection="1">
      <alignment horizontal="center"/>
      <protection/>
    </xf>
    <xf numFmtId="0" fontId="21" fillId="8" borderId="6" xfId="0" applyFont="1" applyFill="1" applyBorder="1" applyAlignment="1" applyProtection="1">
      <alignment vertical="center"/>
      <protection/>
    </xf>
    <xf numFmtId="0" fontId="10" fillId="8" borderId="6" xfId="0" applyFont="1" applyFill="1" applyBorder="1" applyAlignment="1" applyProtection="1">
      <alignment/>
      <protection/>
    </xf>
    <xf numFmtId="0" fontId="10" fillId="0" borderId="0" xfId="0" applyFont="1" applyFill="1" applyAlignment="1">
      <alignment/>
    </xf>
    <xf numFmtId="0" fontId="10" fillId="0" borderId="0" xfId="0" applyFont="1" applyAlignment="1">
      <alignment/>
    </xf>
    <xf numFmtId="0" fontId="5" fillId="4" borderId="0" xfId="0" applyFont="1" applyFill="1" applyAlignment="1" applyProtection="1">
      <alignment horizontal="right" vertical="center" indent="1"/>
      <protection/>
    </xf>
    <xf numFmtId="0" fontId="0" fillId="4" borderId="0" xfId="0" applyFill="1" applyAlignment="1" applyProtection="1">
      <alignment horizontal="right" vertical="center" indent="1"/>
      <protection/>
    </xf>
    <xf numFmtId="6" fontId="6" fillId="4" borderId="0" xfId="0" applyNumberFormat="1" applyFont="1" applyFill="1" applyAlignment="1" applyProtection="1">
      <alignment horizontal="right" vertical="center"/>
      <protection/>
    </xf>
    <xf numFmtId="0" fontId="13" fillId="4" borderId="0" xfId="0" applyFont="1" applyFill="1" applyBorder="1" applyAlignment="1" applyProtection="1">
      <alignment horizontal="right" vertical="center" indent="1"/>
      <protection/>
    </xf>
    <xf numFmtId="0" fontId="0" fillId="4" borderId="0" xfId="0" applyFont="1" applyFill="1" applyAlignment="1" applyProtection="1">
      <alignment horizontal="right" vertical="center" indent="1"/>
      <protection/>
    </xf>
    <xf numFmtId="0" fontId="10" fillId="0" borderId="0" xfId="0" applyFont="1" applyAlignment="1" applyProtection="1">
      <alignment/>
      <protection/>
    </xf>
    <xf numFmtId="0" fontId="4" fillId="0" borderId="0" xfId="0" applyFont="1" applyFill="1" applyBorder="1" applyAlignment="1">
      <alignment horizontal="right"/>
    </xf>
    <xf numFmtId="0" fontId="4" fillId="4" borderId="0" xfId="0" applyFont="1" applyFill="1" applyBorder="1" applyAlignment="1">
      <alignment horizontal="right"/>
    </xf>
    <xf numFmtId="0" fontId="4" fillId="8" borderId="6" xfId="0" applyFont="1" applyFill="1" applyBorder="1" applyAlignment="1">
      <alignment horizontal="righ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b/>
        <i val="0"/>
        <color rgb="FF003366"/>
      </font>
      <fill>
        <patternFill>
          <bgColor rgb="FFF3F0E4"/>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45"/>
          <c:w val="1"/>
          <c:h val="0.9955"/>
        </c:manualLayout>
      </c:layout>
      <c:lineChart>
        <c:grouping val="standard"/>
        <c:varyColors val="0"/>
        <c:ser>
          <c:idx val="1"/>
          <c:order val="0"/>
          <c:tx>
            <c:v>No Extra Payments</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[0]!chart_date_noextra</c:f>
              <c:strCache>
                <c:ptCount val="180"/>
                <c:pt idx="0">
                  <c:v>39113</c:v>
                </c:pt>
                <c:pt idx="1">
                  <c:v>39141</c:v>
                </c:pt>
                <c:pt idx="2">
                  <c:v>39172</c:v>
                </c:pt>
                <c:pt idx="3">
                  <c:v>39202</c:v>
                </c:pt>
                <c:pt idx="4">
                  <c:v>39233</c:v>
                </c:pt>
                <c:pt idx="5">
                  <c:v>39263</c:v>
                </c:pt>
                <c:pt idx="6">
                  <c:v>39294</c:v>
                </c:pt>
                <c:pt idx="7">
                  <c:v>39325</c:v>
                </c:pt>
                <c:pt idx="8">
                  <c:v>39355</c:v>
                </c:pt>
                <c:pt idx="9">
                  <c:v>39386</c:v>
                </c:pt>
                <c:pt idx="10">
                  <c:v>39416</c:v>
                </c:pt>
                <c:pt idx="11">
                  <c:v>39447</c:v>
                </c:pt>
                <c:pt idx="12">
                  <c:v>39478</c:v>
                </c:pt>
                <c:pt idx="13">
                  <c:v>39507</c:v>
                </c:pt>
                <c:pt idx="14">
                  <c:v>39538</c:v>
                </c:pt>
                <c:pt idx="15">
                  <c:v>39568</c:v>
                </c:pt>
                <c:pt idx="16">
                  <c:v>39599</c:v>
                </c:pt>
                <c:pt idx="17">
                  <c:v>39629</c:v>
                </c:pt>
                <c:pt idx="18">
                  <c:v>39660</c:v>
                </c:pt>
                <c:pt idx="19">
                  <c:v>39691</c:v>
                </c:pt>
                <c:pt idx="20">
                  <c:v>39721</c:v>
                </c:pt>
                <c:pt idx="21">
                  <c:v>39752</c:v>
                </c:pt>
                <c:pt idx="22">
                  <c:v>39782</c:v>
                </c:pt>
                <c:pt idx="23">
                  <c:v>39813</c:v>
                </c:pt>
                <c:pt idx="24">
                  <c:v>39844</c:v>
                </c:pt>
                <c:pt idx="25">
                  <c:v>39872</c:v>
                </c:pt>
                <c:pt idx="26">
                  <c:v>39903</c:v>
                </c:pt>
                <c:pt idx="27">
                  <c:v>39933</c:v>
                </c:pt>
                <c:pt idx="28">
                  <c:v>39964</c:v>
                </c:pt>
                <c:pt idx="29">
                  <c:v>39994</c:v>
                </c:pt>
                <c:pt idx="30">
                  <c:v>40025</c:v>
                </c:pt>
                <c:pt idx="31">
                  <c:v>40056</c:v>
                </c:pt>
                <c:pt idx="32">
                  <c:v>40086</c:v>
                </c:pt>
                <c:pt idx="33">
                  <c:v>40117</c:v>
                </c:pt>
                <c:pt idx="34">
                  <c:v>40147</c:v>
                </c:pt>
                <c:pt idx="35">
                  <c:v>40178</c:v>
                </c:pt>
                <c:pt idx="36">
                  <c:v>40209</c:v>
                </c:pt>
                <c:pt idx="37">
                  <c:v>40237</c:v>
                </c:pt>
                <c:pt idx="38">
                  <c:v>40268</c:v>
                </c:pt>
                <c:pt idx="39">
                  <c:v>40298</c:v>
                </c:pt>
                <c:pt idx="40">
                  <c:v>40329</c:v>
                </c:pt>
                <c:pt idx="41">
                  <c:v>40359</c:v>
                </c:pt>
                <c:pt idx="42">
                  <c:v>40390</c:v>
                </c:pt>
                <c:pt idx="43">
                  <c:v>40421</c:v>
                </c:pt>
                <c:pt idx="44">
                  <c:v>40451</c:v>
                </c:pt>
                <c:pt idx="45">
                  <c:v>40482</c:v>
                </c:pt>
                <c:pt idx="46">
                  <c:v>40512</c:v>
                </c:pt>
                <c:pt idx="47">
                  <c:v>40543</c:v>
                </c:pt>
                <c:pt idx="48">
                  <c:v>40574</c:v>
                </c:pt>
                <c:pt idx="49">
                  <c:v>40602</c:v>
                </c:pt>
                <c:pt idx="50">
                  <c:v>40633</c:v>
                </c:pt>
                <c:pt idx="51">
                  <c:v>40663</c:v>
                </c:pt>
                <c:pt idx="52">
                  <c:v>40694</c:v>
                </c:pt>
                <c:pt idx="53">
                  <c:v>40724</c:v>
                </c:pt>
                <c:pt idx="54">
                  <c:v>40755</c:v>
                </c:pt>
                <c:pt idx="55">
                  <c:v>40786</c:v>
                </c:pt>
                <c:pt idx="56">
                  <c:v>40816</c:v>
                </c:pt>
                <c:pt idx="57">
                  <c:v>40847</c:v>
                </c:pt>
                <c:pt idx="58">
                  <c:v>40877</c:v>
                </c:pt>
                <c:pt idx="59">
                  <c:v>40908</c:v>
                </c:pt>
                <c:pt idx="60">
                  <c:v>40939</c:v>
                </c:pt>
                <c:pt idx="61">
                  <c:v>40968</c:v>
                </c:pt>
                <c:pt idx="62">
                  <c:v>40999</c:v>
                </c:pt>
                <c:pt idx="63">
                  <c:v>41029</c:v>
                </c:pt>
                <c:pt idx="64">
                  <c:v>41060</c:v>
                </c:pt>
                <c:pt idx="65">
                  <c:v>41090</c:v>
                </c:pt>
                <c:pt idx="66">
                  <c:v>41121</c:v>
                </c:pt>
                <c:pt idx="67">
                  <c:v>41152</c:v>
                </c:pt>
                <c:pt idx="68">
                  <c:v>41182</c:v>
                </c:pt>
                <c:pt idx="69">
                  <c:v>41213</c:v>
                </c:pt>
                <c:pt idx="70">
                  <c:v>41243</c:v>
                </c:pt>
                <c:pt idx="71">
                  <c:v>41274</c:v>
                </c:pt>
                <c:pt idx="72">
                  <c:v>41305</c:v>
                </c:pt>
                <c:pt idx="73">
                  <c:v>41333</c:v>
                </c:pt>
                <c:pt idx="74">
                  <c:v>41364</c:v>
                </c:pt>
                <c:pt idx="75">
                  <c:v>41394</c:v>
                </c:pt>
                <c:pt idx="76">
                  <c:v>41425</c:v>
                </c:pt>
                <c:pt idx="77">
                  <c:v>41455</c:v>
                </c:pt>
                <c:pt idx="78">
                  <c:v>41486</c:v>
                </c:pt>
                <c:pt idx="79">
                  <c:v>41517</c:v>
                </c:pt>
                <c:pt idx="80">
                  <c:v>41547</c:v>
                </c:pt>
                <c:pt idx="81">
                  <c:v>41578</c:v>
                </c:pt>
                <c:pt idx="82">
                  <c:v>41608</c:v>
                </c:pt>
                <c:pt idx="83">
                  <c:v>41639</c:v>
                </c:pt>
                <c:pt idx="84">
                  <c:v>41670</c:v>
                </c:pt>
                <c:pt idx="85">
                  <c:v>41698</c:v>
                </c:pt>
                <c:pt idx="86">
                  <c:v>41729</c:v>
                </c:pt>
                <c:pt idx="87">
                  <c:v>41759</c:v>
                </c:pt>
                <c:pt idx="88">
                  <c:v>41790</c:v>
                </c:pt>
                <c:pt idx="89">
                  <c:v>41820</c:v>
                </c:pt>
                <c:pt idx="90">
                  <c:v>41851</c:v>
                </c:pt>
                <c:pt idx="91">
                  <c:v>41882</c:v>
                </c:pt>
                <c:pt idx="92">
                  <c:v>41912</c:v>
                </c:pt>
                <c:pt idx="93">
                  <c:v>41943</c:v>
                </c:pt>
                <c:pt idx="94">
                  <c:v>41973</c:v>
                </c:pt>
                <c:pt idx="95">
                  <c:v>42004</c:v>
                </c:pt>
                <c:pt idx="96">
                  <c:v>42035</c:v>
                </c:pt>
                <c:pt idx="97">
                  <c:v>42063</c:v>
                </c:pt>
                <c:pt idx="98">
                  <c:v>42094</c:v>
                </c:pt>
                <c:pt idx="99">
                  <c:v>42124</c:v>
                </c:pt>
                <c:pt idx="100">
                  <c:v>42155</c:v>
                </c:pt>
                <c:pt idx="101">
                  <c:v>42185</c:v>
                </c:pt>
                <c:pt idx="102">
                  <c:v>42216</c:v>
                </c:pt>
                <c:pt idx="103">
                  <c:v>42247</c:v>
                </c:pt>
                <c:pt idx="104">
                  <c:v>42277</c:v>
                </c:pt>
                <c:pt idx="105">
                  <c:v>42308</c:v>
                </c:pt>
                <c:pt idx="106">
                  <c:v>42338</c:v>
                </c:pt>
                <c:pt idx="107">
                  <c:v>42369</c:v>
                </c:pt>
                <c:pt idx="108">
                  <c:v>42400</c:v>
                </c:pt>
                <c:pt idx="109">
                  <c:v>42429</c:v>
                </c:pt>
                <c:pt idx="110">
                  <c:v>42460</c:v>
                </c:pt>
                <c:pt idx="111">
                  <c:v>42490</c:v>
                </c:pt>
                <c:pt idx="112">
                  <c:v>42521</c:v>
                </c:pt>
                <c:pt idx="113">
                  <c:v>42551</c:v>
                </c:pt>
                <c:pt idx="114">
                  <c:v>42582</c:v>
                </c:pt>
                <c:pt idx="115">
                  <c:v>42613</c:v>
                </c:pt>
                <c:pt idx="116">
                  <c:v>42643</c:v>
                </c:pt>
                <c:pt idx="117">
                  <c:v>42674</c:v>
                </c:pt>
                <c:pt idx="118">
                  <c:v>42704</c:v>
                </c:pt>
                <c:pt idx="119">
                  <c:v>42735</c:v>
                </c:pt>
                <c:pt idx="120">
                  <c:v>42766</c:v>
                </c:pt>
                <c:pt idx="121">
                  <c:v>42794</c:v>
                </c:pt>
                <c:pt idx="122">
                  <c:v>42825</c:v>
                </c:pt>
                <c:pt idx="123">
                  <c:v>42855</c:v>
                </c:pt>
                <c:pt idx="124">
                  <c:v>42886</c:v>
                </c:pt>
                <c:pt idx="125">
                  <c:v>42916</c:v>
                </c:pt>
                <c:pt idx="126">
                  <c:v>42947</c:v>
                </c:pt>
                <c:pt idx="127">
                  <c:v>42978</c:v>
                </c:pt>
                <c:pt idx="128">
                  <c:v>43008</c:v>
                </c:pt>
                <c:pt idx="129">
                  <c:v>43039</c:v>
                </c:pt>
                <c:pt idx="130">
                  <c:v>43069</c:v>
                </c:pt>
                <c:pt idx="131">
                  <c:v>43100</c:v>
                </c:pt>
                <c:pt idx="132">
                  <c:v>43131</c:v>
                </c:pt>
                <c:pt idx="133">
                  <c:v>43159</c:v>
                </c:pt>
                <c:pt idx="134">
                  <c:v>43190</c:v>
                </c:pt>
                <c:pt idx="135">
                  <c:v>43220</c:v>
                </c:pt>
                <c:pt idx="136">
                  <c:v>43251</c:v>
                </c:pt>
                <c:pt idx="137">
                  <c:v>43281</c:v>
                </c:pt>
                <c:pt idx="138">
                  <c:v>43312</c:v>
                </c:pt>
                <c:pt idx="139">
                  <c:v>43343</c:v>
                </c:pt>
                <c:pt idx="140">
                  <c:v>43373</c:v>
                </c:pt>
                <c:pt idx="141">
                  <c:v>43404</c:v>
                </c:pt>
                <c:pt idx="142">
                  <c:v>43434</c:v>
                </c:pt>
                <c:pt idx="143">
                  <c:v>43465</c:v>
                </c:pt>
                <c:pt idx="144">
                  <c:v>43496</c:v>
                </c:pt>
                <c:pt idx="145">
                  <c:v>43524</c:v>
                </c:pt>
                <c:pt idx="146">
                  <c:v>43555</c:v>
                </c:pt>
                <c:pt idx="147">
                  <c:v>43585</c:v>
                </c:pt>
                <c:pt idx="148">
                  <c:v>43616</c:v>
                </c:pt>
                <c:pt idx="149">
                  <c:v>43646</c:v>
                </c:pt>
                <c:pt idx="150">
                  <c:v>43677</c:v>
                </c:pt>
                <c:pt idx="151">
                  <c:v>43708</c:v>
                </c:pt>
                <c:pt idx="152">
                  <c:v>43738</c:v>
                </c:pt>
                <c:pt idx="153">
                  <c:v>43769</c:v>
                </c:pt>
                <c:pt idx="154">
                  <c:v>43799</c:v>
                </c:pt>
                <c:pt idx="155">
                  <c:v>43830</c:v>
                </c:pt>
                <c:pt idx="156">
                  <c:v>43861</c:v>
                </c:pt>
                <c:pt idx="157">
                  <c:v>43890</c:v>
                </c:pt>
                <c:pt idx="158">
                  <c:v>43921</c:v>
                </c:pt>
                <c:pt idx="159">
                  <c:v>43951</c:v>
                </c:pt>
                <c:pt idx="160">
                  <c:v>43982</c:v>
                </c:pt>
                <c:pt idx="161">
                  <c:v>44012</c:v>
                </c:pt>
                <c:pt idx="162">
                  <c:v>44043</c:v>
                </c:pt>
                <c:pt idx="163">
                  <c:v>44074</c:v>
                </c:pt>
                <c:pt idx="164">
                  <c:v>44104</c:v>
                </c:pt>
                <c:pt idx="165">
                  <c:v>44135</c:v>
                </c:pt>
                <c:pt idx="166">
                  <c:v>44165</c:v>
                </c:pt>
                <c:pt idx="167">
                  <c:v>44196</c:v>
                </c:pt>
                <c:pt idx="168">
                  <c:v>44227</c:v>
                </c:pt>
                <c:pt idx="169">
                  <c:v>44255</c:v>
                </c:pt>
                <c:pt idx="170">
                  <c:v>44286</c:v>
                </c:pt>
                <c:pt idx="171">
                  <c:v>44316</c:v>
                </c:pt>
                <c:pt idx="172">
                  <c:v>44347</c:v>
                </c:pt>
                <c:pt idx="173">
                  <c:v>44377</c:v>
                </c:pt>
                <c:pt idx="174">
                  <c:v>44408</c:v>
                </c:pt>
                <c:pt idx="175">
                  <c:v>44439</c:v>
                </c:pt>
                <c:pt idx="176">
                  <c:v>44469</c:v>
                </c:pt>
                <c:pt idx="177">
                  <c:v>44500</c:v>
                </c:pt>
                <c:pt idx="178">
                  <c:v>44530</c:v>
                </c:pt>
                <c:pt idx="179">
                  <c:v>44561</c:v>
                </c:pt>
              </c:strCache>
            </c:strRef>
          </c:cat>
          <c:val>
            <c:numRef>
              <c:f>[0]!chart_balance_noextra</c:f>
              <c:numCache>
                <c:ptCount val="180"/>
                <c:pt idx="0">
                  <c:v>149484.20999999996</c:v>
                </c:pt>
                <c:pt idx="1">
                  <c:v>148965.84105</c:v>
                </c:pt>
                <c:pt idx="2">
                  <c:v>148444.88025524997</c:v>
                </c:pt>
                <c:pt idx="3">
                  <c:v>147921.31465652623</c:v>
                </c:pt>
                <c:pt idx="4">
                  <c:v>147395.13122980882</c:v>
                </c:pt>
                <c:pt idx="5">
                  <c:v>146866.31688595787</c:v>
                </c:pt>
                <c:pt idx="6">
                  <c:v>146334.85847038764</c:v>
                </c:pt>
                <c:pt idx="7">
                  <c:v>145800.74276273954</c:v>
                </c:pt>
                <c:pt idx="8">
                  <c:v>145263.95647655326</c:v>
                </c:pt>
                <c:pt idx="9">
                  <c:v>144724.486258936</c:v>
                </c:pt>
                <c:pt idx="10">
                  <c:v>144182.31869023066</c:v>
                </c:pt>
                <c:pt idx="11">
                  <c:v>143637.44028368185</c:v>
                </c:pt>
                <c:pt idx="12">
                  <c:v>143089.8374851002</c:v>
                </c:pt>
                <c:pt idx="13">
                  <c:v>142539.4966725257</c:v>
                </c:pt>
                <c:pt idx="14">
                  <c:v>141986.40415588836</c:v>
                </c:pt>
                <c:pt idx="15">
                  <c:v>141430.54617666773</c:v>
                </c:pt>
                <c:pt idx="16">
                  <c:v>140871.9089075511</c:v>
                </c:pt>
                <c:pt idx="17">
                  <c:v>140310.47845208886</c:v>
                </c:pt>
                <c:pt idx="18">
                  <c:v>139746.24084434926</c:v>
                </c:pt>
                <c:pt idx="19">
                  <c:v>139179.182048571</c:v>
                </c:pt>
                <c:pt idx="20">
                  <c:v>138609.28795881386</c:v>
                </c:pt>
                <c:pt idx="21">
                  <c:v>138036.54439860792</c:v>
                </c:pt>
                <c:pt idx="22">
                  <c:v>137460.93712060095</c:v>
                </c:pt>
                <c:pt idx="23">
                  <c:v>136882.45180620393</c:v>
                </c:pt>
                <c:pt idx="24">
                  <c:v>136301.07406523492</c:v>
                </c:pt>
                <c:pt idx="25">
                  <c:v>135716.7894355611</c:v>
                </c:pt>
                <c:pt idx="26">
                  <c:v>135129.5833827389</c:v>
                </c:pt>
                <c:pt idx="27">
                  <c:v>134539.4412996526</c:v>
                </c:pt>
                <c:pt idx="28">
                  <c:v>133946.34850615085</c:v>
                </c:pt>
                <c:pt idx="29">
                  <c:v>133350.2902486816</c:v>
                </c:pt>
                <c:pt idx="30">
                  <c:v>132751.251699925</c:v>
                </c:pt>
                <c:pt idx="31">
                  <c:v>132149.21795842462</c:v>
                </c:pt>
                <c:pt idx="32">
                  <c:v>131544.17404821672</c:v>
                </c:pt>
                <c:pt idx="33">
                  <c:v>130936.1049184578</c:v>
                </c:pt>
                <c:pt idx="34">
                  <c:v>130324.99544305008</c:v>
                </c:pt>
                <c:pt idx="35">
                  <c:v>129710.83042026532</c:v>
                </c:pt>
                <c:pt idx="36">
                  <c:v>129093.59457236667</c:v>
                </c:pt>
                <c:pt idx="37">
                  <c:v>128473.27254522846</c:v>
                </c:pt>
                <c:pt idx="38">
                  <c:v>127849.84890795461</c:v>
                </c:pt>
                <c:pt idx="39">
                  <c:v>127223.30815249437</c:v>
                </c:pt>
                <c:pt idx="40">
                  <c:v>126593.63469325681</c:v>
                </c:pt>
                <c:pt idx="41">
                  <c:v>125960.8128667231</c:v>
                </c:pt>
                <c:pt idx="42">
                  <c:v>125324.82693105671</c:v>
                </c:pt>
                <c:pt idx="43">
                  <c:v>124685.661065712</c:v>
                </c:pt>
                <c:pt idx="44">
                  <c:v>124043.29937104054</c:v>
                </c:pt>
                <c:pt idx="45">
                  <c:v>123397.72586789573</c:v>
                </c:pt>
                <c:pt idx="46">
                  <c:v>122748.92449723523</c:v>
                </c:pt>
                <c:pt idx="47">
                  <c:v>122096.87911972137</c:v>
                </c:pt>
                <c:pt idx="48">
                  <c:v>121441.57351531996</c:v>
                </c:pt>
                <c:pt idx="49">
                  <c:v>120782.9913828966</c:v>
                </c:pt>
                <c:pt idx="50">
                  <c:v>120121.11633981107</c:v>
                </c:pt>
                <c:pt idx="51">
                  <c:v>119455.93192151011</c:v>
                </c:pt>
                <c:pt idx="52">
                  <c:v>118787.42158111764</c:v>
                </c:pt>
                <c:pt idx="53">
                  <c:v>118115.56868902325</c:v>
                </c:pt>
                <c:pt idx="54">
                  <c:v>117440.35653246833</c:v>
                </c:pt>
                <c:pt idx="55">
                  <c:v>116761.76831513066</c:v>
                </c:pt>
                <c:pt idx="56">
                  <c:v>116079.7871567063</c:v>
                </c:pt>
                <c:pt idx="57">
                  <c:v>115394.39609248984</c:v>
                </c:pt>
                <c:pt idx="58">
                  <c:v>114705.57807295228</c:v>
                </c:pt>
                <c:pt idx="59">
                  <c:v>114013.31596331704</c:v>
                </c:pt>
                <c:pt idx="60">
                  <c:v>113317.59254313359</c:v>
                </c:pt>
                <c:pt idx="61">
                  <c:v>112618.39050584928</c:v>
                </c:pt>
                <c:pt idx="62">
                  <c:v>111915.6924583785</c:v>
                </c:pt>
                <c:pt idx="63">
                  <c:v>111209.4809206704</c:v>
                </c:pt>
                <c:pt idx="64">
                  <c:v>110499.73832527375</c:v>
                </c:pt>
                <c:pt idx="65">
                  <c:v>109786.44701690011</c:v>
                </c:pt>
                <c:pt idx="66">
                  <c:v>109069.58925198462</c:v>
                </c:pt>
                <c:pt idx="67">
                  <c:v>108349.14719824454</c:v>
                </c:pt>
                <c:pt idx="68">
                  <c:v>107625.10293423574</c:v>
                </c:pt>
                <c:pt idx="69">
                  <c:v>106897.43844890695</c:v>
                </c:pt>
                <c:pt idx="70">
                  <c:v>106166.13564115146</c:v>
                </c:pt>
                <c:pt idx="71">
                  <c:v>105431.17631935718</c:v>
                </c:pt>
                <c:pt idx="72">
                  <c:v>104692.54220095398</c:v>
                </c:pt>
                <c:pt idx="73">
                  <c:v>103950.21491195876</c:v>
                </c:pt>
                <c:pt idx="74">
                  <c:v>103204.17598651852</c:v>
                </c:pt>
                <c:pt idx="75">
                  <c:v>102454.40686645116</c:v>
                </c:pt>
                <c:pt idx="76">
                  <c:v>101700.88890078336</c:v>
                </c:pt>
                <c:pt idx="77">
                  <c:v>100943.60334528731</c:v>
                </c:pt>
                <c:pt idx="78">
                  <c:v>100182.53136201376</c:v>
                </c:pt>
                <c:pt idx="79">
                  <c:v>99417.6540188238</c:v>
                </c:pt>
                <c:pt idx="80">
                  <c:v>98648.95228891789</c:v>
                </c:pt>
                <c:pt idx="81">
                  <c:v>97876.4070503625</c:v>
                </c:pt>
                <c:pt idx="82">
                  <c:v>97099.99908561428</c:v>
                </c:pt>
                <c:pt idx="83">
                  <c:v>96319.70908104235</c:v>
                </c:pt>
                <c:pt idx="84">
                  <c:v>95535.5176264476</c:v>
                </c:pt>
                <c:pt idx="85">
                  <c:v>94747.40521457983</c:v>
                </c:pt>
                <c:pt idx="86">
                  <c:v>93955.35224065275</c:v>
                </c:pt>
                <c:pt idx="87">
                  <c:v>93159.33900185596</c:v>
                </c:pt>
                <c:pt idx="88">
                  <c:v>92359.34569686523</c:v>
                </c:pt>
                <c:pt idx="89">
                  <c:v>91555.35242534956</c:v>
                </c:pt>
                <c:pt idx="90">
                  <c:v>90747.33918747632</c:v>
                </c:pt>
                <c:pt idx="91">
                  <c:v>89935.28588341372</c:v>
                </c:pt>
                <c:pt idx="92">
                  <c:v>89119.17231283075</c:v>
                </c:pt>
                <c:pt idx="93">
                  <c:v>88298.97817439493</c:v>
                </c:pt>
                <c:pt idx="94">
                  <c:v>87474.68306526693</c:v>
                </c:pt>
                <c:pt idx="95">
                  <c:v>86646.26648059321</c:v>
                </c:pt>
                <c:pt idx="96">
                  <c:v>85813.7078129962</c:v>
                </c:pt>
                <c:pt idx="97">
                  <c:v>84976.98635206115</c:v>
                </c:pt>
                <c:pt idx="98">
                  <c:v>84136.08128382146</c:v>
                </c:pt>
                <c:pt idx="99">
                  <c:v>83290.9716902406</c:v>
                </c:pt>
                <c:pt idx="100">
                  <c:v>82441.63654869178</c:v>
                </c:pt>
                <c:pt idx="101">
                  <c:v>81588.05473143523</c:v>
                </c:pt>
                <c:pt idx="102">
                  <c:v>80730.20500509237</c:v>
                </c:pt>
                <c:pt idx="103">
                  <c:v>79868.06603011786</c:v>
                </c:pt>
                <c:pt idx="104">
                  <c:v>79001.61636026847</c:v>
                </c:pt>
                <c:pt idx="105">
                  <c:v>78130.83444206978</c:v>
                </c:pt>
                <c:pt idx="106">
                  <c:v>77255.69861428015</c:v>
                </c:pt>
                <c:pt idx="107">
                  <c:v>76376.18710735158</c:v>
                </c:pt>
                <c:pt idx="108">
                  <c:v>75492.2780428883</c:v>
                </c:pt>
                <c:pt idx="109">
                  <c:v>74603.94943310274</c:v>
                </c:pt>
                <c:pt idx="110">
                  <c:v>73711.17918026831</c:v>
                </c:pt>
                <c:pt idx="111">
                  <c:v>72813.94507616965</c:v>
                </c:pt>
                <c:pt idx="112">
                  <c:v>71912.22480155044</c:v>
                </c:pt>
                <c:pt idx="113">
                  <c:v>71005.99592555827</c:v>
                </c:pt>
                <c:pt idx="114">
                  <c:v>70095.23590518601</c:v>
                </c:pt>
                <c:pt idx="115">
                  <c:v>69179.9220847119</c:v>
                </c:pt>
                <c:pt idx="116">
                  <c:v>68260.03169513552</c:v>
                </c:pt>
                <c:pt idx="117">
                  <c:v>67335.54185361121</c:v>
                </c:pt>
                <c:pt idx="118">
                  <c:v>66406.42956287923</c:v>
                </c:pt>
                <c:pt idx="119">
                  <c:v>65472.6717106936</c:v>
                </c:pt>
                <c:pt idx="120">
                  <c:v>64534.24506924706</c:v>
                </c:pt>
                <c:pt idx="121">
                  <c:v>63591.12629459333</c:v>
                </c:pt>
                <c:pt idx="122">
                  <c:v>62643.291926066304</c:v>
                </c:pt>
                <c:pt idx="123">
                  <c:v>61690.718385696615</c:v>
                </c:pt>
                <c:pt idx="124">
                  <c:v>60733.381977625104</c:v>
                </c:pt>
                <c:pt idx="125">
                  <c:v>59771.25888751325</c:v>
                </c:pt>
                <c:pt idx="126">
                  <c:v>58804.325181950844</c:v>
                </c:pt>
                <c:pt idx="127">
                  <c:v>57832.55680786056</c:v>
                </c:pt>
                <c:pt idx="128">
                  <c:v>56855.92959189991</c:v>
                </c:pt>
                <c:pt idx="129">
                  <c:v>55874.41923985939</c:v>
                </c:pt>
                <c:pt idx="130">
                  <c:v>54888.00133605869</c:v>
                </c:pt>
                <c:pt idx="131">
                  <c:v>53896.651342738944</c:v>
                </c:pt>
                <c:pt idx="132">
                  <c:v>52900.344599452656</c:v>
                </c:pt>
                <c:pt idx="133">
                  <c:v>51899.05632244999</c:v>
                </c:pt>
                <c:pt idx="134">
                  <c:v>50892.76160406225</c:v>
                </c:pt>
                <c:pt idx="135">
                  <c:v>49881.4354120825</c:v>
                </c:pt>
                <c:pt idx="136">
                  <c:v>48865.05258914293</c:v>
                </c:pt>
                <c:pt idx="137">
                  <c:v>47843.58785208862</c:v>
                </c:pt>
                <c:pt idx="138">
                  <c:v>46817.015791349026</c:v>
                </c:pt>
                <c:pt idx="139">
                  <c:v>45785.31087030584</c:v>
                </c:pt>
                <c:pt idx="140">
                  <c:v>44748.44742465738</c:v>
                </c:pt>
                <c:pt idx="141">
                  <c:v>43706.399661780655</c:v>
                </c:pt>
                <c:pt idx="142">
                  <c:v>42659.141660089546</c:v>
                </c:pt>
                <c:pt idx="143">
                  <c:v>41606.647368390055</c:v>
                </c:pt>
                <c:pt idx="144">
                  <c:v>40548.89060523192</c:v>
                </c:pt>
                <c:pt idx="145">
                  <c:v>39485.84505825816</c:v>
                </c:pt>
                <c:pt idx="146">
                  <c:v>38417.48428354942</c:v>
                </c:pt>
                <c:pt idx="147">
                  <c:v>37343.7817049672</c:v>
                </c:pt>
                <c:pt idx="148">
                  <c:v>36264.71061349206</c:v>
                </c:pt>
                <c:pt idx="149">
                  <c:v>35180.24416655954</c:v>
                </c:pt>
                <c:pt idx="150">
                  <c:v>34090.355387392396</c:v>
                </c:pt>
                <c:pt idx="151">
                  <c:v>32995.01716432924</c:v>
                </c:pt>
                <c:pt idx="152">
                  <c:v>31894.202250150905</c:v>
                </c:pt>
                <c:pt idx="153">
                  <c:v>30787.883261401672</c:v>
                </c:pt>
                <c:pt idx="154">
                  <c:v>29676.032677708718</c:v>
                </c:pt>
                <c:pt idx="155">
                  <c:v>28558.62284109724</c:v>
                </c:pt>
                <c:pt idx="156">
                  <c:v>27435.625955302734</c:v>
                </c:pt>
                <c:pt idx="157">
                  <c:v>26307.01408507931</c:v>
                </c:pt>
                <c:pt idx="158">
                  <c:v>25172.759155504697</c:v>
                </c:pt>
                <c:pt idx="159">
                  <c:v>24032.83295128221</c:v>
                </c:pt>
                <c:pt idx="160">
                  <c:v>22887.207116038597</c:v>
                </c:pt>
                <c:pt idx="161">
                  <c:v>21735.853151618794</c:v>
                </c:pt>
                <c:pt idx="162">
                  <c:v>20578.742417376896</c:v>
                </c:pt>
                <c:pt idx="163">
                  <c:v>19415.84612946387</c:v>
                </c:pt>
                <c:pt idx="164">
                  <c:v>18247.13536011119</c:v>
                </c:pt>
                <c:pt idx="165">
                  <c:v>17072.581036911753</c:v>
                </c:pt>
                <c:pt idx="166">
                  <c:v>15892.15394209628</c:v>
                </c:pt>
                <c:pt idx="167">
                  <c:v>14705.824711806781</c:v>
                </c:pt>
                <c:pt idx="168">
                  <c:v>13513.563835365814</c:v>
                </c:pt>
                <c:pt idx="169">
                  <c:v>12315.341654542659</c:v>
                </c:pt>
                <c:pt idx="170">
                  <c:v>11111.12836281542</c:v>
                </c:pt>
                <c:pt idx="171">
                  <c:v>9900.89400462946</c:v>
                </c:pt>
                <c:pt idx="172">
                  <c:v>8684.60847465269</c:v>
                </c:pt>
                <c:pt idx="173">
                  <c:v>7462.241517025861</c:v>
                </c:pt>
                <c:pt idx="174">
                  <c:v>6233.762724611035</c:v>
                </c:pt>
                <c:pt idx="175">
                  <c:v>4999.1415382341365</c:v>
                </c:pt>
                <c:pt idx="176">
                  <c:v>3758.347245925339</c:v>
                </c:pt>
                <c:pt idx="177">
                  <c:v>2511.348982154974</c:v>
                </c:pt>
                <c:pt idx="178">
                  <c:v>1258.1157270657131</c:v>
                </c:pt>
                <c:pt idx="179">
                  <c:v>-1.3836942989146337</c:v>
                </c:pt>
              </c:numCache>
            </c:numRef>
          </c:val>
          <c:smooth val="0"/>
        </c:ser>
        <c:ser>
          <c:idx val="0"/>
          <c:order val="1"/>
          <c:tx>
            <c:v>Balance</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[0]!chart_date_noextra</c:f>
              <c:strCache>
                <c:ptCount val="180"/>
                <c:pt idx="0">
                  <c:v>39113</c:v>
                </c:pt>
                <c:pt idx="1">
                  <c:v>39141</c:v>
                </c:pt>
                <c:pt idx="2">
                  <c:v>39172</c:v>
                </c:pt>
                <c:pt idx="3">
                  <c:v>39202</c:v>
                </c:pt>
                <c:pt idx="4">
                  <c:v>39233</c:v>
                </c:pt>
                <c:pt idx="5">
                  <c:v>39263</c:v>
                </c:pt>
                <c:pt idx="6">
                  <c:v>39294</c:v>
                </c:pt>
                <c:pt idx="7">
                  <c:v>39325</c:v>
                </c:pt>
                <c:pt idx="8">
                  <c:v>39355</c:v>
                </c:pt>
                <c:pt idx="9">
                  <c:v>39386</c:v>
                </c:pt>
                <c:pt idx="10">
                  <c:v>39416</c:v>
                </c:pt>
                <c:pt idx="11">
                  <c:v>39447</c:v>
                </c:pt>
                <c:pt idx="12">
                  <c:v>39478</c:v>
                </c:pt>
                <c:pt idx="13">
                  <c:v>39507</c:v>
                </c:pt>
                <c:pt idx="14">
                  <c:v>39538</c:v>
                </c:pt>
                <c:pt idx="15">
                  <c:v>39568</c:v>
                </c:pt>
                <c:pt idx="16">
                  <c:v>39599</c:v>
                </c:pt>
                <c:pt idx="17">
                  <c:v>39629</c:v>
                </c:pt>
                <c:pt idx="18">
                  <c:v>39660</c:v>
                </c:pt>
                <c:pt idx="19">
                  <c:v>39691</c:v>
                </c:pt>
                <c:pt idx="20">
                  <c:v>39721</c:v>
                </c:pt>
                <c:pt idx="21">
                  <c:v>39752</c:v>
                </c:pt>
                <c:pt idx="22">
                  <c:v>39782</c:v>
                </c:pt>
                <c:pt idx="23">
                  <c:v>39813</c:v>
                </c:pt>
                <c:pt idx="24">
                  <c:v>39844</c:v>
                </c:pt>
                <c:pt idx="25">
                  <c:v>39872</c:v>
                </c:pt>
                <c:pt idx="26">
                  <c:v>39903</c:v>
                </c:pt>
                <c:pt idx="27">
                  <c:v>39933</c:v>
                </c:pt>
                <c:pt idx="28">
                  <c:v>39964</c:v>
                </c:pt>
                <c:pt idx="29">
                  <c:v>39994</c:v>
                </c:pt>
                <c:pt idx="30">
                  <c:v>40025</c:v>
                </c:pt>
                <c:pt idx="31">
                  <c:v>40056</c:v>
                </c:pt>
                <c:pt idx="32">
                  <c:v>40086</c:v>
                </c:pt>
                <c:pt idx="33">
                  <c:v>40117</c:v>
                </c:pt>
                <c:pt idx="34">
                  <c:v>40147</c:v>
                </c:pt>
                <c:pt idx="35">
                  <c:v>40178</c:v>
                </c:pt>
                <c:pt idx="36">
                  <c:v>40209</c:v>
                </c:pt>
                <c:pt idx="37">
                  <c:v>40237</c:v>
                </c:pt>
                <c:pt idx="38">
                  <c:v>40268</c:v>
                </c:pt>
                <c:pt idx="39">
                  <c:v>40298</c:v>
                </c:pt>
                <c:pt idx="40">
                  <c:v>40329</c:v>
                </c:pt>
                <c:pt idx="41">
                  <c:v>40359</c:v>
                </c:pt>
                <c:pt idx="42">
                  <c:v>40390</c:v>
                </c:pt>
                <c:pt idx="43">
                  <c:v>40421</c:v>
                </c:pt>
                <c:pt idx="44">
                  <c:v>40451</c:v>
                </c:pt>
                <c:pt idx="45">
                  <c:v>40482</c:v>
                </c:pt>
                <c:pt idx="46">
                  <c:v>40512</c:v>
                </c:pt>
                <c:pt idx="47">
                  <c:v>40543</c:v>
                </c:pt>
                <c:pt idx="48">
                  <c:v>40574</c:v>
                </c:pt>
                <c:pt idx="49">
                  <c:v>40602</c:v>
                </c:pt>
                <c:pt idx="50">
                  <c:v>40633</c:v>
                </c:pt>
                <c:pt idx="51">
                  <c:v>40663</c:v>
                </c:pt>
                <c:pt idx="52">
                  <c:v>40694</c:v>
                </c:pt>
                <c:pt idx="53">
                  <c:v>40724</c:v>
                </c:pt>
                <c:pt idx="54">
                  <c:v>40755</c:v>
                </c:pt>
                <c:pt idx="55">
                  <c:v>40786</c:v>
                </c:pt>
                <c:pt idx="56">
                  <c:v>40816</c:v>
                </c:pt>
                <c:pt idx="57">
                  <c:v>40847</c:v>
                </c:pt>
                <c:pt idx="58">
                  <c:v>40877</c:v>
                </c:pt>
                <c:pt idx="59">
                  <c:v>40908</c:v>
                </c:pt>
                <c:pt idx="60">
                  <c:v>40939</c:v>
                </c:pt>
                <c:pt idx="61">
                  <c:v>40968</c:v>
                </c:pt>
                <c:pt idx="62">
                  <c:v>40999</c:v>
                </c:pt>
                <c:pt idx="63">
                  <c:v>41029</c:v>
                </c:pt>
                <c:pt idx="64">
                  <c:v>41060</c:v>
                </c:pt>
                <c:pt idx="65">
                  <c:v>41090</c:v>
                </c:pt>
                <c:pt idx="66">
                  <c:v>41121</c:v>
                </c:pt>
                <c:pt idx="67">
                  <c:v>41152</c:v>
                </c:pt>
                <c:pt idx="68">
                  <c:v>41182</c:v>
                </c:pt>
                <c:pt idx="69">
                  <c:v>41213</c:v>
                </c:pt>
                <c:pt idx="70">
                  <c:v>41243</c:v>
                </c:pt>
                <c:pt idx="71">
                  <c:v>41274</c:v>
                </c:pt>
                <c:pt idx="72">
                  <c:v>41305</c:v>
                </c:pt>
                <c:pt idx="73">
                  <c:v>41333</c:v>
                </c:pt>
                <c:pt idx="74">
                  <c:v>41364</c:v>
                </c:pt>
                <c:pt idx="75">
                  <c:v>41394</c:v>
                </c:pt>
                <c:pt idx="76">
                  <c:v>41425</c:v>
                </c:pt>
                <c:pt idx="77">
                  <c:v>41455</c:v>
                </c:pt>
                <c:pt idx="78">
                  <c:v>41486</c:v>
                </c:pt>
                <c:pt idx="79">
                  <c:v>41517</c:v>
                </c:pt>
                <c:pt idx="80">
                  <c:v>41547</c:v>
                </c:pt>
                <c:pt idx="81">
                  <c:v>41578</c:v>
                </c:pt>
                <c:pt idx="82">
                  <c:v>41608</c:v>
                </c:pt>
                <c:pt idx="83">
                  <c:v>41639</c:v>
                </c:pt>
                <c:pt idx="84">
                  <c:v>41670</c:v>
                </c:pt>
                <c:pt idx="85">
                  <c:v>41698</c:v>
                </c:pt>
                <c:pt idx="86">
                  <c:v>41729</c:v>
                </c:pt>
                <c:pt idx="87">
                  <c:v>41759</c:v>
                </c:pt>
                <c:pt idx="88">
                  <c:v>41790</c:v>
                </c:pt>
                <c:pt idx="89">
                  <c:v>41820</c:v>
                </c:pt>
                <c:pt idx="90">
                  <c:v>41851</c:v>
                </c:pt>
                <c:pt idx="91">
                  <c:v>41882</c:v>
                </c:pt>
                <c:pt idx="92">
                  <c:v>41912</c:v>
                </c:pt>
                <c:pt idx="93">
                  <c:v>41943</c:v>
                </c:pt>
                <c:pt idx="94">
                  <c:v>41973</c:v>
                </c:pt>
                <c:pt idx="95">
                  <c:v>42004</c:v>
                </c:pt>
                <c:pt idx="96">
                  <c:v>42035</c:v>
                </c:pt>
                <c:pt idx="97">
                  <c:v>42063</c:v>
                </c:pt>
                <c:pt idx="98">
                  <c:v>42094</c:v>
                </c:pt>
                <c:pt idx="99">
                  <c:v>42124</c:v>
                </c:pt>
                <c:pt idx="100">
                  <c:v>42155</c:v>
                </c:pt>
                <c:pt idx="101">
                  <c:v>42185</c:v>
                </c:pt>
                <c:pt idx="102">
                  <c:v>42216</c:v>
                </c:pt>
                <c:pt idx="103">
                  <c:v>42247</c:v>
                </c:pt>
                <c:pt idx="104">
                  <c:v>42277</c:v>
                </c:pt>
                <c:pt idx="105">
                  <c:v>42308</c:v>
                </c:pt>
                <c:pt idx="106">
                  <c:v>42338</c:v>
                </c:pt>
                <c:pt idx="107">
                  <c:v>42369</c:v>
                </c:pt>
                <c:pt idx="108">
                  <c:v>42400</c:v>
                </c:pt>
                <c:pt idx="109">
                  <c:v>42429</c:v>
                </c:pt>
                <c:pt idx="110">
                  <c:v>42460</c:v>
                </c:pt>
                <c:pt idx="111">
                  <c:v>42490</c:v>
                </c:pt>
                <c:pt idx="112">
                  <c:v>42521</c:v>
                </c:pt>
                <c:pt idx="113">
                  <c:v>42551</c:v>
                </c:pt>
                <c:pt idx="114">
                  <c:v>42582</c:v>
                </c:pt>
                <c:pt idx="115">
                  <c:v>42613</c:v>
                </c:pt>
                <c:pt idx="116">
                  <c:v>42643</c:v>
                </c:pt>
                <c:pt idx="117">
                  <c:v>42674</c:v>
                </c:pt>
                <c:pt idx="118">
                  <c:v>42704</c:v>
                </c:pt>
                <c:pt idx="119">
                  <c:v>42735</c:v>
                </c:pt>
                <c:pt idx="120">
                  <c:v>42766</c:v>
                </c:pt>
                <c:pt idx="121">
                  <c:v>42794</c:v>
                </c:pt>
                <c:pt idx="122">
                  <c:v>42825</c:v>
                </c:pt>
                <c:pt idx="123">
                  <c:v>42855</c:v>
                </c:pt>
                <c:pt idx="124">
                  <c:v>42886</c:v>
                </c:pt>
                <c:pt idx="125">
                  <c:v>42916</c:v>
                </c:pt>
                <c:pt idx="126">
                  <c:v>42947</c:v>
                </c:pt>
                <c:pt idx="127">
                  <c:v>42978</c:v>
                </c:pt>
                <c:pt idx="128">
                  <c:v>43008</c:v>
                </c:pt>
                <c:pt idx="129">
                  <c:v>43039</c:v>
                </c:pt>
                <c:pt idx="130">
                  <c:v>43069</c:v>
                </c:pt>
                <c:pt idx="131">
                  <c:v>43100</c:v>
                </c:pt>
                <c:pt idx="132">
                  <c:v>43131</c:v>
                </c:pt>
                <c:pt idx="133">
                  <c:v>43159</c:v>
                </c:pt>
                <c:pt idx="134">
                  <c:v>43190</c:v>
                </c:pt>
                <c:pt idx="135">
                  <c:v>43220</c:v>
                </c:pt>
                <c:pt idx="136">
                  <c:v>43251</c:v>
                </c:pt>
                <c:pt idx="137">
                  <c:v>43281</c:v>
                </c:pt>
                <c:pt idx="138">
                  <c:v>43312</c:v>
                </c:pt>
                <c:pt idx="139">
                  <c:v>43343</c:v>
                </c:pt>
                <c:pt idx="140">
                  <c:v>43373</c:v>
                </c:pt>
                <c:pt idx="141">
                  <c:v>43404</c:v>
                </c:pt>
                <c:pt idx="142">
                  <c:v>43434</c:v>
                </c:pt>
                <c:pt idx="143">
                  <c:v>43465</c:v>
                </c:pt>
                <c:pt idx="144">
                  <c:v>43496</c:v>
                </c:pt>
                <c:pt idx="145">
                  <c:v>43524</c:v>
                </c:pt>
                <c:pt idx="146">
                  <c:v>43555</c:v>
                </c:pt>
                <c:pt idx="147">
                  <c:v>43585</c:v>
                </c:pt>
                <c:pt idx="148">
                  <c:v>43616</c:v>
                </c:pt>
                <c:pt idx="149">
                  <c:v>43646</c:v>
                </c:pt>
                <c:pt idx="150">
                  <c:v>43677</c:v>
                </c:pt>
                <c:pt idx="151">
                  <c:v>43708</c:v>
                </c:pt>
                <c:pt idx="152">
                  <c:v>43738</c:v>
                </c:pt>
                <c:pt idx="153">
                  <c:v>43769</c:v>
                </c:pt>
                <c:pt idx="154">
                  <c:v>43799</c:v>
                </c:pt>
                <c:pt idx="155">
                  <c:v>43830</c:v>
                </c:pt>
                <c:pt idx="156">
                  <c:v>43861</c:v>
                </c:pt>
                <c:pt idx="157">
                  <c:v>43890</c:v>
                </c:pt>
                <c:pt idx="158">
                  <c:v>43921</c:v>
                </c:pt>
                <c:pt idx="159">
                  <c:v>43951</c:v>
                </c:pt>
                <c:pt idx="160">
                  <c:v>43982</c:v>
                </c:pt>
                <c:pt idx="161">
                  <c:v>44012</c:v>
                </c:pt>
                <c:pt idx="162">
                  <c:v>44043</c:v>
                </c:pt>
                <c:pt idx="163">
                  <c:v>44074</c:v>
                </c:pt>
                <c:pt idx="164">
                  <c:v>44104</c:v>
                </c:pt>
                <c:pt idx="165">
                  <c:v>44135</c:v>
                </c:pt>
                <c:pt idx="166">
                  <c:v>44165</c:v>
                </c:pt>
                <c:pt idx="167">
                  <c:v>44196</c:v>
                </c:pt>
                <c:pt idx="168">
                  <c:v>44227</c:v>
                </c:pt>
                <c:pt idx="169">
                  <c:v>44255</c:v>
                </c:pt>
                <c:pt idx="170">
                  <c:v>44286</c:v>
                </c:pt>
                <c:pt idx="171">
                  <c:v>44316</c:v>
                </c:pt>
                <c:pt idx="172">
                  <c:v>44347</c:v>
                </c:pt>
                <c:pt idx="173">
                  <c:v>44377</c:v>
                </c:pt>
                <c:pt idx="174">
                  <c:v>44408</c:v>
                </c:pt>
                <c:pt idx="175">
                  <c:v>44439</c:v>
                </c:pt>
                <c:pt idx="176">
                  <c:v>44469</c:v>
                </c:pt>
                <c:pt idx="177">
                  <c:v>44500</c:v>
                </c:pt>
                <c:pt idx="178">
                  <c:v>44530</c:v>
                </c:pt>
                <c:pt idx="179">
                  <c:v>44561</c:v>
                </c:pt>
              </c:strCache>
            </c:strRef>
          </c:cat>
          <c:val>
            <c:numRef>
              <c:f>[0]!chart_balance</c:f>
              <c:numCache>
                <c:ptCount val="180"/>
                <c:pt idx="0">
                  <c:v>149484.21</c:v>
                </c:pt>
                <c:pt idx="1">
                  <c:v>148965.84</c:v>
                </c:pt>
                <c:pt idx="2">
                  <c:v>148444.88</c:v>
                </c:pt>
                <c:pt idx="3">
                  <c:v>147921.31</c:v>
                </c:pt>
                <c:pt idx="4">
                  <c:v>147395.13</c:v>
                </c:pt>
                <c:pt idx="5">
                  <c:v>146866.32</c:v>
                </c:pt>
                <c:pt idx="6">
                  <c:v>146334.86000000002</c:v>
                </c:pt>
                <c:pt idx="7">
                  <c:v>145800.74000000002</c:v>
                </c:pt>
                <c:pt idx="8">
                  <c:v>145263.95</c:v>
                </c:pt>
                <c:pt idx="9">
                  <c:v>144724.48</c:v>
                </c:pt>
                <c:pt idx="10">
                  <c:v>144182.31</c:v>
                </c:pt>
                <c:pt idx="11">
                  <c:v>143637.43</c:v>
                </c:pt>
                <c:pt idx="12">
                  <c:v>143089.83</c:v>
                </c:pt>
                <c:pt idx="13">
                  <c:v>142539.49</c:v>
                </c:pt>
                <c:pt idx="14">
                  <c:v>141986.4</c:v>
                </c:pt>
                <c:pt idx="15">
                  <c:v>141430.54</c:v>
                </c:pt>
                <c:pt idx="16">
                  <c:v>140871.9</c:v>
                </c:pt>
                <c:pt idx="17">
                  <c:v>140310.47</c:v>
                </c:pt>
                <c:pt idx="18">
                  <c:v>139746.23</c:v>
                </c:pt>
                <c:pt idx="19">
                  <c:v>139179.17</c:v>
                </c:pt>
                <c:pt idx="20">
                  <c:v>138609.28</c:v>
                </c:pt>
                <c:pt idx="21">
                  <c:v>138036.54</c:v>
                </c:pt>
                <c:pt idx="22">
                  <c:v>137460.93000000002</c:v>
                </c:pt>
                <c:pt idx="23">
                  <c:v>136882.44000000003</c:v>
                </c:pt>
                <c:pt idx="24">
                  <c:v>136301.06000000003</c:v>
                </c:pt>
                <c:pt idx="25">
                  <c:v>135716.78000000003</c:v>
                </c:pt>
                <c:pt idx="26">
                  <c:v>135129.57000000004</c:v>
                </c:pt>
                <c:pt idx="27">
                  <c:v>134539.43000000002</c:v>
                </c:pt>
                <c:pt idx="28">
                  <c:v>133946.34000000003</c:v>
                </c:pt>
                <c:pt idx="29">
                  <c:v>133350.28000000003</c:v>
                </c:pt>
                <c:pt idx="30">
                  <c:v>132751.24000000002</c:v>
                </c:pt>
                <c:pt idx="31">
                  <c:v>132149.21000000002</c:v>
                </c:pt>
                <c:pt idx="32">
                  <c:v>131544.17</c:v>
                </c:pt>
                <c:pt idx="33">
                  <c:v>130936.1</c:v>
                </c:pt>
                <c:pt idx="34">
                  <c:v>130324.99</c:v>
                </c:pt>
                <c:pt idx="35">
                  <c:v>129710.82</c:v>
                </c:pt>
                <c:pt idx="36">
                  <c:v>129093.58</c:v>
                </c:pt>
                <c:pt idx="37">
                  <c:v>128473.26</c:v>
                </c:pt>
                <c:pt idx="38">
                  <c:v>127849.84</c:v>
                </c:pt>
                <c:pt idx="39">
                  <c:v>127223.3</c:v>
                </c:pt>
                <c:pt idx="40">
                  <c:v>126593.63</c:v>
                </c:pt>
                <c:pt idx="41">
                  <c:v>125960.81</c:v>
                </c:pt>
                <c:pt idx="42">
                  <c:v>125324.81999999999</c:v>
                </c:pt>
                <c:pt idx="43">
                  <c:v>124685.65</c:v>
                </c:pt>
                <c:pt idx="44">
                  <c:v>124043.29</c:v>
                </c:pt>
                <c:pt idx="45">
                  <c:v>123397.71999999999</c:v>
                </c:pt>
                <c:pt idx="46">
                  <c:v>122748.91999999998</c:v>
                </c:pt>
                <c:pt idx="47">
                  <c:v>122096.86999999998</c:v>
                </c:pt>
                <c:pt idx="48">
                  <c:v>121441.55999999998</c:v>
                </c:pt>
                <c:pt idx="49">
                  <c:v>120782.97999999998</c:v>
                </c:pt>
                <c:pt idx="50">
                  <c:v>120121.09999999998</c:v>
                </c:pt>
                <c:pt idx="51">
                  <c:v>119455.91999999998</c:v>
                </c:pt>
                <c:pt idx="52">
                  <c:v>118787.40999999999</c:v>
                </c:pt>
                <c:pt idx="53">
                  <c:v>118115.55999999998</c:v>
                </c:pt>
                <c:pt idx="54">
                  <c:v>117440.34999999998</c:v>
                </c:pt>
                <c:pt idx="55">
                  <c:v>116761.75999999998</c:v>
                </c:pt>
                <c:pt idx="56">
                  <c:v>116079.77999999998</c:v>
                </c:pt>
                <c:pt idx="57">
                  <c:v>115394.38999999998</c:v>
                </c:pt>
                <c:pt idx="58">
                  <c:v>114705.56999999998</c:v>
                </c:pt>
                <c:pt idx="59">
                  <c:v>114013.30999999998</c:v>
                </c:pt>
                <c:pt idx="60">
                  <c:v>113317.58999999998</c:v>
                </c:pt>
                <c:pt idx="61">
                  <c:v>112618.38999999998</c:v>
                </c:pt>
                <c:pt idx="62">
                  <c:v>111915.68999999999</c:v>
                </c:pt>
                <c:pt idx="63">
                  <c:v>111209.47999999998</c:v>
                </c:pt>
                <c:pt idx="64">
                  <c:v>110499.73999999998</c:v>
                </c:pt>
                <c:pt idx="65">
                  <c:v>109786.44999999998</c:v>
                </c:pt>
                <c:pt idx="66">
                  <c:v>109069.58999999998</c:v>
                </c:pt>
                <c:pt idx="67">
                  <c:v>108349.14999999998</c:v>
                </c:pt>
                <c:pt idx="68">
                  <c:v>107625.10999999999</c:v>
                </c:pt>
                <c:pt idx="69">
                  <c:v>106897.44999999998</c:v>
                </c:pt>
                <c:pt idx="70">
                  <c:v>106166.14999999998</c:v>
                </c:pt>
                <c:pt idx="71">
                  <c:v>105431.18999999997</c:v>
                </c:pt>
                <c:pt idx="72">
                  <c:v>104692.55999999997</c:v>
                </c:pt>
                <c:pt idx="73">
                  <c:v>103950.22999999997</c:v>
                </c:pt>
                <c:pt idx="74">
                  <c:v>103204.18999999997</c:v>
                </c:pt>
                <c:pt idx="75">
                  <c:v>102454.41999999997</c:v>
                </c:pt>
                <c:pt idx="76">
                  <c:v>101700.89999999997</c:v>
                </c:pt>
                <c:pt idx="77">
                  <c:v>100943.60999999997</c:v>
                </c:pt>
                <c:pt idx="78">
                  <c:v>100182.53999999996</c:v>
                </c:pt>
                <c:pt idx="79">
                  <c:v>99417.65999999996</c:v>
                </c:pt>
                <c:pt idx="80">
                  <c:v>98648.95999999996</c:v>
                </c:pt>
                <c:pt idx="81">
                  <c:v>97876.40999999996</c:v>
                </c:pt>
                <c:pt idx="82">
                  <c:v>97099.99999999996</c:v>
                </c:pt>
                <c:pt idx="83">
                  <c:v>96319.70999999996</c:v>
                </c:pt>
                <c:pt idx="84">
                  <c:v>95535.51999999996</c:v>
                </c:pt>
                <c:pt idx="85">
                  <c:v>94747.40999999996</c:v>
                </c:pt>
                <c:pt idx="86">
                  <c:v>93955.35999999996</c:v>
                </c:pt>
                <c:pt idx="87">
                  <c:v>93159.34999999996</c:v>
                </c:pt>
                <c:pt idx="88">
                  <c:v>92359.35999999996</c:v>
                </c:pt>
                <c:pt idx="89">
                  <c:v>91555.36999999995</c:v>
                </c:pt>
                <c:pt idx="90">
                  <c:v>90747.35999999996</c:v>
                </c:pt>
                <c:pt idx="91">
                  <c:v>89935.30999999995</c:v>
                </c:pt>
                <c:pt idx="92">
                  <c:v>89119.19999999995</c:v>
                </c:pt>
                <c:pt idx="93">
                  <c:v>88299.00999999995</c:v>
                </c:pt>
                <c:pt idx="94">
                  <c:v>87474.71999999996</c:v>
                </c:pt>
                <c:pt idx="95">
                  <c:v>86646.29999999996</c:v>
                </c:pt>
                <c:pt idx="96">
                  <c:v>85813.73999999996</c:v>
                </c:pt>
                <c:pt idx="97">
                  <c:v>84977.01999999996</c:v>
                </c:pt>
                <c:pt idx="98">
                  <c:v>84136.11999999997</c:v>
                </c:pt>
                <c:pt idx="99">
                  <c:v>83291.00999999997</c:v>
                </c:pt>
                <c:pt idx="100">
                  <c:v>82441.67999999996</c:v>
                </c:pt>
                <c:pt idx="101">
                  <c:v>81588.09999999996</c:v>
                </c:pt>
                <c:pt idx="102">
                  <c:v>80730.24999999996</c:v>
                </c:pt>
                <c:pt idx="103">
                  <c:v>79868.10999999996</c:v>
                </c:pt>
                <c:pt idx="104">
                  <c:v>79001.65999999996</c:v>
                </c:pt>
                <c:pt idx="105">
                  <c:v>78130.87999999996</c:v>
                </c:pt>
                <c:pt idx="106">
                  <c:v>77255.73999999996</c:v>
                </c:pt>
                <c:pt idx="107">
                  <c:v>76376.22999999997</c:v>
                </c:pt>
                <c:pt idx="108">
                  <c:v>75492.31999999996</c:v>
                </c:pt>
                <c:pt idx="109">
                  <c:v>74603.98999999996</c:v>
                </c:pt>
                <c:pt idx="110">
                  <c:v>73711.21999999996</c:v>
                </c:pt>
                <c:pt idx="111">
                  <c:v>72813.98999999996</c:v>
                </c:pt>
                <c:pt idx="112">
                  <c:v>71912.26999999996</c:v>
                </c:pt>
                <c:pt idx="113">
                  <c:v>71006.03999999996</c:v>
                </c:pt>
                <c:pt idx="114">
                  <c:v>70095.27999999997</c:v>
                </c:pt>
                <c:pt idx="115">
                  <c:v>69179.96999999997</c:v>
                </c:pt>
                <c:pt idx="116">
                  <c:v>68260.07999999997</c:v>
                </c:pt>
                <c:pt idx="117">
                  <c:v>67335.58999999997</c:v>
                </c:pt>
                <c:pt idx="118">
                  <c:v>66406.47999999997</c:v>
                </c:pt>
                <c:pt idx="119">
                  <c:v>65472.719999999965</c:v>
                </c:pt>
                <c:pt idx="120">
                  <c:v>64534.289999999964</c:v>
                </c:pt>
                <c:pt idx="121">
                  <c:v>63591.16999999996</c:v>
                </c:pt>
                <c:pt idx="122">
                  <c:v>62643.33999999996</c:v>
                </c:pt>
                <c:pt idx="123">
                  <c:v>61690.76999999996</c:v>
                </c:pt>
                <c:pt idx="124">
                  <c:v>60733.429999999964</c:v>
                </c:pt>
                <c:pt idx="125">
                  <c:v>59771.30999999996</c:v>
                </c:pt>
                <c:pt idx="126">
                  <c:v>58804.37999999996</c:v>
                </c:pt>
                <c:pt idx="127">
                  <c:v>57832.609999999964</c:v>
                </c:pt>
                <c:pt idx="128">
                  <c:v>56855.97999999997</c:v>
                </c:pt>
                <c:pt idx="129">
                  <c:v>55874.469999999965</c:v>
                </c:pt>
                <c:pt idx="130">
                  <c:v>54888.04999999997</c:v>
                </c:pt>
                <c:pt idx="131">
                  <c:v>53896.69999999997</c:v>
                </c:pt>
                <c:pt idx="132">
                  <c:v>52900.38999999997</c:v>
                </c:pt>
                <c:pt idx="133">
                  <c:v>51899.09999999997</c:v>
                </c:pt>
                <c:pt idx="134">
                  <c:v>50892.80999999997</c:v>
                </c:pt>
                <c:pt idx="135">
                  <c:v>49881.47999999997</c:v>
                </c:pt>
                <c:pt idx="136">
                  <c:v>48865.09999999997</c:v>
                </c:pt>
                <c:pt idx="137">
                  <c:v>47843.63999999997</c:v>
                </c:pt>
                <c:pt idx="138">
                  <c:v>46817.06999999997</c:v>
                </c:pt>
                <c:pt idx="139">
                  <c:v>45785.36999999997</c:v>
                </c:pt>
                <c:pt idx="140">
                  <c:v>44748.50999999997</c:v>
                </c:pt>
                <c:pt idx="141">
                  <c:v>43706.45999999997</c:v>
                </c:pt>
                <c:pt idx="142">
                  <c:v>42659.19999999997</c:v>
                </c:pt>
                <c:pt idx="143">
                  <c:v>41606.70999999997</c:v>
                </c:pt>
                <c:pt idx="144">
                  <c:v>40548.94999999997</c:v>
                </c:pt>
                <c:pt idx="145">
                  <c:v>39485.899999999965</c:v>
                </c:pt>
                <c:pt idx="146">
                  <c:v>38417.539999999964</c:v>
                </c:pt>
                <c:pt idx="147">
                  <c:v>37343.83999999997</c:v>
                </c:pt>
                <c:pt idx="148">
                  <c:v>36264.76999999997</c:v>
                </c:pt>
                <c:pt idx="149">
                  <c:v>35180.29999999997</c:v>
                </c:pt>
                <c:pt idx="150">
                  <c:v>34090.40999999997</c:v>
                </c:pt>
                <c:pt idx="151">
                  <c:v>32995.06999999997</c:v>
                </c:pt>
                <c:pt idx="152">
                  <c:v>31894.25999999997</c:v>
                </c:pt>
                <c:pt idx="153">
                  <c:v>30787.93999999997</c:v>
                </c:pt>
                <c:pt idx="154">
                  <c:v>29676.08999999997</c:v>
                </c:pt>
                <c:pt idx="155">
                  <c:v>28558.67999999997</c:v>
                </c:pt>
                <c:pt idx="156">
                  <c:v>27435.67999999997</c:v>
                </c:pt>
                <c:pt idx="157">
                  <c:v>26307.06999999997</c:v>
                </c:pt>
                <c:pt idx="158">
                  <c:v>25172.81999999997</c:v>
                </c:pt>
                <c:pt idx="159">
                  <c:v>24032.88999999997</c:v>
                </c:pt>
                <c:pt idx="160">
                  <c:v>22887.25999999997</c:v>
                </c:pt>
                <c:pt idx="161">
                  <c:v>21735.90999999997</c:v>
                </c:pt>
                <c:pt idx="162">
                  <c:v>20578.79999999997</c:v>
                </c:pt>
                <c:pt idx="163">
                  <c:v>19415.89999999997</c:v>
                </c:pt>
                <c:pt idx="164">
                  <c:v>18247.18999999997</c:v>
                </c:pt>
                <c:pt idx="165">
                  <c:v>17072.63999999997</c:v>
                </c:pt>
                <c:pt idx="166">
                  <c:v>15892.20999999997</c:v>
                </c:pt>
                <c:pt idx="167">
                  <c:v>14705.87999999997</c:v>
                </c:pt>
                <c:pt idx="168">
                  <c:v>13513.61999999997</c:v>
                </c:pt>
                <c:pt idx="169">
                  <c:v>12315.39999999997</c:v>
                </c:pt>
                <c:pt idx="170">
                  <c:v>11111.18999999997</c:v>
                </c:pt>
                <c:pt idx="171">
                  <c:v>9900.95999999997</c:v>
                </c:pt>
                <c:pt idx="172">
                  <c:v>8684.66999999997</c:v>
                </c:pt>
                <c:pt idx="173">
                  <c:v>7462.299999999969</c:v>
                </c:pt>
                <c:pt idx="174">
                  <c:v>6233.819999999969</c:v>
                </c:pt>
                <c:pt idx="175">
                  <c:v>4999.199999999969</c:v>
                </c:pt>
                <c:pt idx="176">
                  <c:v>3758.409999999969</c:v>
                </c:pt>
                <c:pt idx="177">
                  <c:v>2511.409999999969</c:v>
                </c:pt>
                <c:pt idx="178">
                  <c:v>1258.179999999969</c:v>
                </c:pt>
                <c:pt idx="179">
                  <c:v>-3.115019353572279E-11</c:v>
                </c:pt>
              </c:numCache>
            </c:numRef>
          </c:val>
          <c:smooth val="0"/>
        </c:ser>
        <c:ser>
          <c:idx val="2"/>
          <c:order val="2"/>
          <c:tx>
            <c:v>Tax Returned</c:v>
          </c:tx>
          <c:spPr>
            <a:ln w="25400">
              <a:solidFill>
                <a:srgbClr val="0065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[0]!chart_taxreturned</c:f>
              <c:numCache>
                <c:ptCount val="180"/>
                <c:pt idx="0">
                  <c:v>187.5</c:v>
                </c:pt>
                <c:pt idx="1">
                  <c:v>374.355</c:v>
                </c:pt>
                <c:pt idx="2">
                  <c:v>560.5625</c:v>
                </c:pt>
                <c:pt idx="3">
                  <c:v>746.1175000000001</c:v>
                </c:pt>
                <c:pt idx="4">
                  <c:v>931.0200000000001</c:v>
                </c:pt>
                <c:pt idx="5">
                  <c:v>1115.265</c:v>
                </c:pt>
                <c:pt idx="6">
                  <c:v>1298.8475</c:v>
                </c:pt>
                <c:pt idx="7">
                  <c:v>1481.765</c:v>
                </c:pt>
                <c:pt idx="8">
                  <c:v>1664.015</c:v>
                </c:pt>
                <c:pt idx="9">
                  <c:v>1845.595</c:v>
                </c:pt>
                <c:pt idx="10">
                  <c:v>2026.5</c:v>
                </c:pt>
                <c:pt idx="11">
                  <c:v>2206.7275</c:v>
                </c:pt>
                <c:pt idx="12">
                  <c:v>2386.275</c:v>
                </c:pt>
                <c:pt idx="13">
                  <c:v>2565.1375000000003</c:v>
                </c:pt>
                <c:pt idx="14">
                  <c:v>2743.3125000000005</c:v>
                </c:pt>
                <c:pt idx="15">
                  <c:v>2920.7950000000005</c:v>
                </c:pt>
                <c:pt idx="16">
                  <c:v>3097.5825000000004</c:v>
                </c:pt>
                <c:pt idx="17">
                  <c:v>3273.6725000000006</c:v>
                </c:pt>
                <c:pt idx="18">
                  <c:v>3449.0600000000004</c:v>
                </c:pt>
                <c:pt idx="19">
                  <c:v>3623.7425000000003</c:v>
                </c:pt>
                <c:pt idx="20">
                  <c:v>3797.7175</c:v>
                </c:pt>
                <c:pt idx="21">
                  <c:v>3970.98</c:v>
                </c:pt>
                <c:pt idx="22">
                  <c:v>4143.525</c:v>
                </c:pt>
                <c:pt idx="23">
                  <c:v>4315.349999999999</c:v>
                </c:pt>
                <c:pt idx="24">
                  <c:v>4486.452499999999</c:v>
                </c:pt>
                <c:pt idx="25">
                  <c:v>4656.829999999999</c:v>
                </c:pt>
                <c:pt idx="26">
                  <c:v>4826.474999999999</c:v>
                </c:pt>
                <c:pt idx="27">
                  <c:v>4995.3875</c:v>
                </c:pt>
                <c:pt idx="28">
                  <c:v>5163.5625</c:v>
                </c:pt>
                <c:pt idx="29">
                  <c:v>5330.995</c:v>
                </c:pt>
                <c:pt idx="30">
                  <c:v>5497.6825</c:v>
                </c:pt>
                <c:pt idx="31">
                  <c:v>5663.6224999999995</c:v>
                </c:pt>
                <c:pt idx="32">
                  <c:v>5828.8099999999995</c:v>
                </c:pt>
                <c:pt idx="33">
                  <c:v>5993.24</c:v>
                </c:pt>
                <c:pt idx="34">
                  <c:v>6156.91</c:v>
                </c:pt>
                <c:pt idx="35">
                  <c:v>6319.815</c:v>
                </c:pt>
                <c:pt idx="36">
                  <c:v>6481.952499999999</c:v>
                </c:pt>
                <c:pt idx="37">
                  <c:v>6643.32</c:v>
                </c:pt>
                <c:pt idx="38">
                  <c:v>6803.912499999999</c:v>
                </c:pt>
                <c:pt idx="39">
                  <c:v>6963.724999999999</c:v>
                </c:pt>
                <c:pt idx="40">
                  <c:v>7122.754999999999</c:v>
                </c:pt>
                <c:pt idx="41">
                  <c:v>7280.9974999999995</c:v>
                </c:pt>
                <c:pt idx="42">
                  <c:v>7438.447499999999</c:v>
                </c:pt>
                <c:pt idx="43">
                  <c:v>7595.102499999999</c:v>
                </c:pt>
                <c:pt idx="44">
                  <c:v>7750.959999999999</c:v>
                </c:pt>
                <c:pt idx="45">
                  <c:v>7906.014999999999</c:v>
                </c:pt>
                <c:pt idx="46">
                  <c:v>8060.2625</c:v>
                </c:pt>
                <c:pt idx="47">
                  <c:v>8213.6975</c:v>
                </c:pt>
                <c:pt idx="48">
                  <c:v>8366.317500000001</c:v>
                </c:pt>
                <c:pt idx="49">
                  <c:v>8518.12</c:v>
                </c:pt>
                <c:pt idx="50">
                  <c:v>8669.097500000002</c:v>
                </c:pt>
                <c:pt idx="51">
                  <c:v>8819.250000000002</c:v>
                </c:pt>
                <c:pt idx="52">
                  <c:v>8968.570000000002</c:v>
                </c:pt>
                <c:pt idx="53">
                  <c:v>9117.055000000002</c:v>
                </c:pt>
                <c:pt idx="54">
                  <c:v>9264.700000000003</c:v>
                </c:pt>
                <c:pt idx="55">
                  <c:v>9411.500000000002</c:v>
                </c:pt>
                <c:pt idx="56">
                  <c:v>9557.452500000001</c:v>
                </c:pt>
                <c:pt idx="57">
                  <c:v>9702.552500000002</c:v>
                </c:pt>
                <c:pt idx="58">
                  <c:v>9846.795000000002</c:v>
                </c:pt>
                <c:pt idx="59">
                  <c:v>9990.177500000002</c:v>
                </c:pt>
                <c:pt idx="60">
                  <c:v>10132.695000000002</c:v>
                </c:pt>
                <c:pt idx="61">
                  <c:v>10274.3425</c:v>
                </c:pt>
                <c:pt idx="62">
                  <c:v>10415.115</c:v>
                </c:pt>
                <c:pt idx="63">
                  <c:v>10555.01</c:v>
                </c:pt>
                <c:pt idx="64">
                  <c:v>10694.022500000001</c:v>
                </c:pt>
                <c:pt idx="65">
                  <c:v>10832.147500000001</c:v>
                </c:pt>
                <c:pt idx="66">
                  <c:v>10969.380000000001</c:v>
                </c:pt>
                <c:pt idx="67">
                  <c:v>11105.7175</c:v>
                </c:pt>
                <c:pt idx="68">
                  <c:v>11241.155</c:v>
                </c:pt>
                <c:pt idx="69">
                  <c:v>11375.6875</c:v>
                </c:pt>
                <c:pt idx="70">
                  <c:v>11509.31</c:v>
                </c:pt>
                <c:pt idx="71">
                  <c:v>11642.0175</c:v>
                </c:pt>
                <c:pt idx="72">
                  <c:v>11773.8075</c:v>
                </c:pt>
                <c:pt idx="73">
                  <c:v>11904.6725</c:v>
                </c:pt>
                <c:pt idx="74">
                  <c:v>12034.61</c:v>
                </c:pt>
                <c:pt idx="75">
                  <c:v>12163.615</c:v>
                </c:pt>
                <c:pt idx="76">
                  <c:v>12291.682499999999</c:v>
                </c:pt>
                <c:pt idx="77">
                  <c:v>12418.807499999999</c:v>
                </c:pt>
                <c:pt idx="78">
                  <c:v>12544.9875</c:v>
                </c:pt>
                <c:pt idx="79">
                  <c:v>12670.215</c:v>
                </c:pt>
                <c:pt idx="80">
                  <c:v>12794.4875</c:v>
                </c:pt>
                <c:pt idx="81">
                  <c:v>12917.797499999999</c:v>
                </c:pt>
                <c:pt idx="82">
                  <c:v>13040.142499999998</c:v>
                </c:pt>
                <c:pt idx="83">
                  <c:v>13161.517499999998</c:v>
                </c:pt>
                <c:pt idx="84">
                  <c:v>13281.917499999998</c:v>
                </c:pt>
                <c:pt idx="85">
                  <c:v>13401.337499999998</c:v>
                </c:pt>
                <c:pt idx="86">
                  <c:v>13519.772499999997</c:v>
                </c:pt>
                <c:pt idx="87">
                  <c:v>13637.217499999997</c:v>
                </c:pt>
                <c:pt idx="88">
                  <c:v>13753.667499999998</c:v>
                </c:pt>
                <c:pt idx="89">
                  <c:v>13869.117499999998</c:v>
                </c:pt>
                <c:pt idx="90">
                  <c:v>13983.562499999998</c:v>
                </c:pt>
                <c:pt idx="91">
                  <c:v>14096.997499999998</c:v>
                </c:pt>
                <c:pt idx="92">
                  <c:v>14209.417499999998</c:v>
                </c:pt>
                <c:pt idx="93">
                  <c:v>14320.817499999997</c:v>
                </c:pt>
                <c:pt idx="94">
                  <c:v>14431.192499999997</c:v>
                </c:pt>
                <c:pt idx="95">
                  <c:v>14540.534999999998</c:v>
                </c:pt>
                <c:pt idx="96">
                  <c:v>14648.842499999999</c:v>
                </c:pt>
                <c:pt idx="97">
                  <c:v>14756.109999999999</c:v>
                </c:pt>
                <c:pt idx="98">
                  <c:v>14862.332499999999</c:v>
                </c:pt>
                <c:pt idx="99">
                  <c:v>14967.502499999999</c:v>
                </c:pt>
                <c:pt idx="100">
                  <c:v>15071.617499999998</c:v>
                </c:pt>
                <c:pt idx="101">
                  <c:v>15174.669999999998</c:v>
                </c:pt>
                <c:pt idx="102">
                  <c:v>15276.654999999999</c:v>
                </c:pt>
                <c:pt idx="103">
                  <c:v>15377.5675</c:v>
                </c:pt>
                <c:pt idx="104">
                  <c:v>15477.402499999998</c:v>
                </c:pt>
                <c:pt idx="105">
                  <c:v>15576.154999999999</c:v>
                </c:pt>
                <c:pt idx="106">
                  <c:v>15673.8175</c:v>
                </c:pt>
                <c:pt idx="107">
                  <c:v>15770.387499999999</c:v>
                </c:pt>
                <c:pt idx="108">
                  <c:v>15865.857499999998</c:v>
                </c:pt>
                <c:pt idx="109">
                  <c:v>15960.222499999998</c:v>
                </c:pt>
                <c:pt idx="110">
                  <c:v>16053.477499999997</c:v>
                </c:pt>
                <c:pt idx="111">
                  <c:v>16145.617499999997</c:v>
                </c:pt>
                <c:pt idx="112">
                  <c:v>16236.634999999997</c:v>
                </c:pt>
                <c:pt idx="113">
                  <c:v>16326.524999999996</c:v>
                </c:pt>
                <c:pt idx="114">
                  <c:v>16415.282499999998</c:v>
                </c:pt>
                <c:pt idx="115">
                  <c:v>16502.902499999997</c:v>
                </c:pt>
                <c:pt idx="116">
                  <c:v>16589.377499999995</c:v>
                </c:pt>
                <c:pt idx="117">
                  <c:v>16674.702499999996</c:v>
                </c:pt>
                <c:pt idx="118">
                  <c:v>16758.872499999994</c:v>
                </c:pt>
                <c:pt idx="119">
                  <c:v>16841.879999999994</c:v>
                </c:pt>
                <c:pt idx="120">
                  <c:v>16923.719999999994</c:v>
                </c:pt>
                <c:pt idx="121">
                  <c:v>17004.387499999993</c:v>
                </c:pt>
                <c:pt idx="122">
                  <c:v>17083.877499999995</c:v>
                </c:pt>
                <c:pt idx="123">
                  <c:v>17162.182499999995</c:v>
                </c:pt>
                <c:pt idx="124">
                  <c:v>17239.294999999995</c:v>
                </c:pt>
                <c:pt idx="125">
                  <c:v>17315.212499999994</c:v>
                </c:pt>
                <c:pt idx="126">
                  <c:v>17389.927499999994</c:v>
                </c:pt>
                <c:pt idx="127">
                  <c:v>17463.432499999995</c:v>
                </c:pt>
                <c:pt idx="128">
                  <c:v>17535.722499999996</c:v>
                </c:pt>
                <c:pt idx="129">
                  <c:v>17606.792499999996</c:v>
                </c:pt>
                <c:pt idx="130">
                  <c:v>17676.634999999995</c:v>
                </c:pt>
                <c:pt idx="131">
                  <c:v>17745.244999999995</c:v>
                </c:pt>
                <c:pt idx="132">
                  <c:v>17812.614999999994</c:v>
                </c:pt>
                <c:pt idx="133">
                  <c:v>17878.739999999994</c:v>
                </c:pt>
                <c:pt idx="134">
                  <c:v>17943.614999999994</c:v>
                </c:pt>
                <c:pt idx="135">
                  <c:v>18007.229999999996</c:v>
                </c:pt>
                <c:pt idx="136">
                  <c:v>18069.582499999997</c:v>
                </c:pt>
                <c:pt idx="137">
                  <c:v>18130.664999999997</c:v>
                </c:pt>
                <c:pt idx="138">
                  <c:v>18190.469999999998</c:v>
                </c:pt>
                <c:pt idx="139">
                  <c:v>18248.992499999997</c:v>
                </c:pt>
                <c:pt idx="140">
                  <c:v>18306.224999999995</c:v>
                </c:pt>
                <c:pt idx="141">
                  <c:v>18362.159999999996</c:v>
                </c:pt>
                <c:pt idx="142">
                  <c:v>18416.792499999996</c:v>
                </c:pt>
                <c:pt idx="143">
                  <c:v>18470.117499999997</c:v>
                </c:pt>
                <c:pt idx="144">
                  <c:v>18522.124999999996</c:v>
                </c:pt>
                <c:pt idx="145">
                  <c:v>18572.809999999998</c:v>
                </c:pt>
                <c:pt idx="146">
                  <c:v>18622.167499999996</c:v>
                </c:pt>
                <c:pt idx="147">
                  <c:v>18670.189999999995</c:v>
                </c:pt>
                <c:pt idx="148">
                  <c:v>18716.869999999995</c:v>
                </c:pt>
                <c:pt idx="149">
                  <c:v>18762.199999999997</c:v>
                </c:pt>
                <c:pt idx="150">
                  <c:v>18806.174999999996</c:v>
                </c:pt>
                <c:pt idx="151">
                  <c:v>18848.787499999995</c:v>
                </c:pt>
                <c:pt idx="152">
                  <c:v>18890.032499999994</c:v>
                </c:pt>
                <c:pt idx="153">
                  <c:v>18929.899999999994</c:v>
                </c:pt>
                <c:pt idx="154">
                  <c:v>18968.384999999995</c:v>
                </c:pt>
                <c:pt idx="155">
                  <c:v>19005.479999999996</c:v>
                </c:pt>
                <c:pt idx="156">
                  <c:v>19041.177499999994</c:v>
                </c:pt>
                <c:pt idx="157">
                  <c:v>19075.472499999993</c:v>
                </c:pt>
                <c:pt idx="158">
                  <c:v>19108.35749999999</c:v>
                </c:pt>
                <c:pt idx="159">
                  <c:v>19139.82249999999</c:v>
                </c:pt>
                <c:pt idx="160">
                  <c:v>19169.862499999992</c:v>
                </c:pt>
                <c:pt idx="161">
                  <c:v>19198.472499999993</c:v>
                </c:pt>
                <c:pt idx="162">
                  <c:v>19225.64249999999</c:v>
                </c:pt>
                <c:pt idx="163">
                  <c:v>19251.36499999999</c:v>
                </c:pt>
                <c:pt idx="164">
                  <c:v>19275.63499999999</c:v>
                </c:pt>
                <c:pt idx="165">
                  <c:v>19298.444999999992</c:v>
                </c:pt>
                <c:pt idx="166">
                  <c:v>19319.784999999993</c:v>
                </c:pt>
                <c:pt idx="167">
                  <c:v>19339.649999999994</c:v>
                </c:pt>
                <c:pt idx="168">
                  <c:v>19358.032499999994</c:v>
                </c:pt>
                <c:pt idx="169">
                  <c:v>19374.924999999996</c:v>
                </c:pt>
                <c:pt idx="170">
                  <c:v>19390.319999999996</c:v>
                </c:pt>
                <c:pt idx="171">
                  <c:v>19404.209999999995</c:v>
                </c:pt>
                <c:pt idx="172">
                  <c:v>19416.584999999995</c:v>
                </c:pt>
                <c:pt idx="173">
                  <c:v>19427.439999999995</c:v>
                </c:pt>
                <c:pt idx="174">
                  <c:v>19436.767499999994</c:v>
                </c:pt>
                <c:pt idx="175">
                  <c:v>19444.559999999994</c:v>
                </c:pt>
                <c:pt idx="176">
                  <c:v>19450.809999999994</c:v>
                </c:pt>
                <c:pt idx="177">
                  <c:v>19455.507499999992</c:v>
                </c:pt>
                <c:pt idx="178">
                  <c:v>19458.647499999992</c:v>
                </c:pt>
                <c:pt idx="179">
                  <c:v>19460.21999999999</c:v>
                </c:pt>
              </c:numCache>
            </c:numRef>
          </c:val>
          <c:smooth val="0"/>
        </c:ser>
        <c:marker val="1"/>
        <c:axId val="38791465"/>
        <c:axId val="13578866"/>
      </c:lineChart>
      <c:dateAx>
        <c:axId val="38791465"/>
        <c:scaling>
          <c:orientation val="minMax"/>
        </c:scaling>
        <c:axPos val="b"/>
        <c:delete val="0"/>
        <c:numFmt formatCode="General" sourceLinked="1"/>
        <c:majorTickMark val="out"/>
        <c:minorTickMark val="none"/>
        <c:tickLblPos val="nextTo"/>
        <c:txPr>
          <a:bodyPr vert="horz" rot="-5400000"/>
          <a:lstStyle/>
          <a:p>
            <a:pPr>
              <a:defRPr lang="en-US" cap="none" sz="900" b="0" i="0" u="none" baseline="0"/>
            </a:pPr>
          </a:p>
        </c:txPr>
        <c:crossAx val="13578866"/>
        <c:crosses val="autoZero"/>
        <c:auto val="0"/>
        <c:noMultiLvlLbl val="0"/>
      </c:dateAx>
      <c:valAx>
        <c:axId val="13578866"/>
        <c:scaling>
          <c:orientation val="minMax"/>
          <c:min val="0"/>
        </c:scaling>
        <c:axPos val="l"/>
        <c:delete val="0"/>
        <c:numFmt formatCode="#,##0" sourceLinked="0"/>
        <c:majorTickMark val="out"/>
        <c:minorTickMark val="none"/>
        <c:tickLblPos val="nextTo"/>
        <c:crossAx val="38791465"/>
        <c:crossesAt val="1"/>
        <c:crossBetween val="between"/>
        <c:dispUnits/>
      </c:valAx>
      <c:spPr>
        <a:noFill/>
        <a:ln>
          <a:noFill/>
        </a:ln>
      </c:spPr>
    </c:plotArea>
    <c:legend>
      <c:legendPos val="r"/>
      <c:layout>
        <c:manualLayout>
          <c:xMode val="edge"/>
          <c:yMode val="edge"/>
          <c:x val="0.475"/>
          <c:y val="0"/>
          <c:w val="0.5185"/>
          <c:h val="0.22125"/>
        </c:manualLayout>
      </c:layout>
      <c:overlay val="0"/>
      <c:spPr>
        <a:noFill/>
        <a:ln w="3175">
          <a:noFill/>
        </a:ln>
      </c:spPr>
    </c:legend>
    <c:plotVisOnly val="1"/>
    <c:dispBlanksAs val="gap"/>
    <c:showDLblsOverMax val="0"/>
  </c:chart>
  <c:spPr>
    <a:ln w="3175">
      <a:noFill/>
    </a:ln>
  </c:spPr>
  <c:txPr>
    <a:bodyPr vert="horz" rot="0"/>
    <a:lstStyle/>
    <a:p>
      <a:pPr>
        <a:defRPr lang="en-US" cap="none" sz="9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525"/>
          <c:w val="1"/>
          <c:h val="0.87825"/>
        </c:manualLayout>
      </c:layout>
      <c:barChart>
        <c:barDir val="col"/>
        <c:grouping val="clustered"/>
        <c:varyColors val="0"/>
        <c:ser>
          <c:idx val="0"/>
          <c:order val="0"/>
          <c:tx>
            <c:strRef>
              <c:f>HomeEquity!$J$4</c:f>
              <c:strCache>
                <c:ptCount val="1"/>
                <c:pt idx="0">
                  <c:v>Equity</c:v>
                </c:pt>
              </c:strCache>
            </c:strRef>
          </c:tx>
          <c:spPr>
            <a:solidFill>
              <a:srgbClr val="D6F4D9"/>
            </a:solidFill>
            <a:ln w="12700">
              <a:solidFill>
                <a:srgbClr val="0065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HomeEquity!$H$5:$H$12</c:f>
              <c:numCache/>
            </c:numRef>
          </c:cat>
          <c:val>
            <c:numRef>
              <c:f>HomeEquity!$J$5:$J$12</c:f>
              <c:numCache>
                <c:ptCount val="8"/>
                <c:pt idx="0">
                  <c:v>10334.689694663335</c:v>
                </c:pt>
                <c:pt idx="1">
                  <c:v>21313.926466504054</c:v>
                </c:pt>
                <c:pt idx="2">
                  <c:v>32986.855469752365</c:v>
                </c:pt>
                <c:pt idx="3">
                  <c:v>45406.70744645434</c:v>
                </c:pt>
                <c:pt idx="4">
                  <c:v>58631.15518909588</c:v>
                </c:pt>
                <c:pt idx="5">
                  <c:v>72722.70227780566</c:v>
                </c:pt>
                <c:pt idx="6">
                  <c:v>87749.10710864313</c:v>
                </c:pt>
                <c:pt idx="7">
                  <c:v>103783.84551914457</c:v>
                </c:pt>
              </c:numCache>
            </c:numRef>
          </c:val>
        </c:ser>
        <c:ser>
          <c:idx val="1"/>
          <c:order val="1"/>
          <c:tx>
            <c:strRef>
              <c:f>HomeEquity!$I$4</c:f>
              <c:strCache>
                <c:ptCount val="1"/>
                <c:pt idx="0">
                  <c:v>Balance</c:v>
                </c:pt>
              </c:strCache>
            </c:strRef>
          </c:tx>
          <c:spPr>
            <a:solidFill>
              <a:srgbClr val="FAC8D7"/>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HomeEquity!$H$5:$H$12</c:f>
              <c:numCache/>
            </c:numRef>
          </c:cat>
          <c:val>
            <c:numRef>
              <c:f>HomeEquity!$I$5:$I$12</c:f>
              <c:numCache>
                <c:ptCount val="8"/>
                <c:pt idx="0">
                  <c:v>142665.31030533678</c:v>
                </c:pt>
                <c:pt idx="1">
                  <c:v>134746.07353349612</c:v>
                </c:pt>
                <c:pt idx="2">
                  <c:v>126194.34453024791</c:v>
                </c:pt>
                <c:pt idx="3">
                  <c:v>116958.11655354609</c:v>
                </c:pt>
                <c:pt idx="4">
                  <c:v>106980.96529090469</c:v>
                </c:pt>
                <c:pt idx="5">
                  <c:v>96201.66061179503</c:v>
                </c:pt>
                <c:pt idx="6">
                  <c:v>84553.74303874967</c:v>
                </c:pt>
                <c:pt idx="7">
                  <c:v>71965.0616311962</c:v>
                </c:pt>
              </c:numCache>
            </c:numRef>
          </c:val>
        </c:ser>
        <c:axId val="55100931"/>
        <c:axId val="26146332"/>
      </c:barChart>
      <c:catAx>
        <c:axId val="55100931"/>
        <c:scaling>
          <c:orientation val="minMax"/>
        </c:scaling>
        <c:axPos val="b"/>
        <c:title>
          <c:tx>
            <c:rich>
              <a:bodyPr vert="horz" rot="0" anchor="ctr"/>
              <a:lstStyle/>
              <a:p>
                <a:pPr algn="ctr">
                  <a:defRPr/>
                </a:pPr>
                <a:r>
                  <a:rPr lang="en-US"/>
                  <a:t>Years from Now</a:t>
                </a:r>
              </a:p>
            </c:rich>
          </c:tx>
          <c:layout/>
          <c:overlay val="0"/>
          <c:spPr>
            <a:noFill/>
            <a:ln>
              <a:noFill/>
            </a:ln>
          </c:spPr>
        </c:title>
        <c:delete val="0"/>
        <c:numFmt formatCode="General" sourceLinked="1"/>
        <c:majorTickMark val="out"/>
        <c:minorTickMark val="none"/>
        <c:tickLblPos val="nextTo"/>
        <c:crossAx val="26146332"/>
        <c:crosses val="autoZero"/>
        <c:auto val="1"/>
        <c:lblOffset val="100"/>
        <c:noMultiLvlLbl val="0"/>
      </c:catAx>
      <c:valAx>
        <c:axId val="26146332"/>
        <c:scaling>
          <c:orientation val="minMax"/>
        </c:scaling>
        <c:axPos val="l"/>
        <c:delete val="0"/>
        <c:numFmt formatCode="_(&quot;$&quot;* #,##0_);_(&quot;$&quot;* \(#,##0\);_(&quot;$&quot;* &quot;-&quot;??_);_(@_)" sourceLinked="0"/>
        <c:majorTickMark val="out"/>
        <c:minorTickMark val="none"/>
        <c:tickLblPos val="nextTo"/>
        <c:crossAx val="55100931"/>
        <c:crossesAt val="1"/>
        <c:crossBetween val="between"/>
        <c:dispUnits/>
      </c:valAx>
      <c:spPr>
        <a:noFill/>
        <a:ln>
          <a:noFill/>
        </a:ln>
      </c:spPr>
    </c:plotArea>
    <c:legend>
      <c:legendPos val="r"/>
      <c:layout>
        <c:manualLayout>
          <c:xMode val="edge"/>
          <c:yMode val="edge"/>
          <c:x val="0.355"/>
          <c:y val="0"/>
          <c:w val="0.5035"/>
          <c:h val="0.11625"/>
        </c:manualLayout>
      </c:layout>
      <c:overlay val="0"/>
      <c:spPr>
        <a:ln w="3175">
          <a:noFill/>
        </a:ln>
      </c:spPr>
    </c:legend>
    <c:plotVisOnly val="1"/>
    <c:dispBlanksAs val="gap"/>
    <c:showDLblsOverMax val="0"/>
  </c:chart>
  <c:spPr>
    <a:ln w="3175">
      <a:noFill/>
    </a:ln>
  </c:spPr>
  <c:txPr>
    <a:bodyPr vert="horz" rot="0"/>
    <a:lstStyle/>
    <a:p>
      <a:pPr>
        <a:defRPr lang="en-US" cap="none" sz="9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hyperlink" Target="http://www.vertex42.com/" TargetMode="External" /><Relationship Id="rId4" Type="http://schemas.openxmlformats.org/officeDocument/2006/relationships/hyperlink" Target="http://www.vertex42.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 Id="rId3" Type="http://schemas.openxmlformats.org/officeDocument/2006/relationships/hyperlink" Target="http://www.vertex42.com/" TargetMode="External" /><Relationship Id="rId4"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28575</xdr:colOff>
      <xdr:row>1</xdr:row>
      <xdr:rowOff>9525</xdr:rowOff>
    </xdr:from>
    <xdr:ext cx="2276475" cy="2933700"/>
    <xdr:sp>
      <xdr:nvSpPr>
        <xdr:cNvPr id="1" name="Rectangle 10"/>
        <xdr:cNvSpPr>
          <a:spLocks/>
        </xdr:cNvSpPr>
      </xdr:nvSpPr>
      <xdr:spPr>
        <a:xfrm>
          <a:off x="6248400" y="304800"/>
          <a:ext cx="2276475" cy="29337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ahoma"/>
              <a:ea typeface="Tahoma"/>
              <a:cs typeface="Tahoma"/>
            </a:rPr>
            <a:t>This spreadsheet creates an amortization schedule for a fixed-rate home equity loan, with optional extra payments. Use the spreadsheet to compare different term lengths, rates, and loan amounts. This spreadsheet also calculates the outstanding balance at the end of a specified number of years and the tax returned if the interest paid is tax deductible.
</a:t>
          </a:r>
          <a:r>
            <a:rPr lang="en-US" cap="none" sz="1000" b="1" i="0" u="none" baseline="0">
              <a:latin typeface="Tahoma"/>
              <a:ea typeface="Tahoma"/>
              <a:cs typeface="Tahoma"/>
            </a:rPr>
            <a:t>Edit the yellow cells</a:t>
          </a:r>
          <a:r>
            <a:rPr lang="en-US" cap="none" sz="1000" b="0" i="0" u="none" baseline="0">
              <a:latin typeface="Tahoma"/>
              <a:ea typeface="Tahoma"/>
              <a:cs typeface="Tahoma"/>
            </a:rPr>
            <a:t>. All the others are calculated.
</a:t>
          </a:r>
          <a:r>
            <a:rPr lang="en-US" cap="none" sz="800" b="0" i="0" u="none" baseline="0">
              <a:latin typeface="Tahoma"/>
              <a:ea typeface="Tahoma"/>
              <a:cs typeface="Tahoma"/>
            </a:rPr>
            <a:t>The payment and the interest are rounded to the nearest cent. The last payment is adjusted to bring the balance to zero.</a:t>
          </a:r>
        </a:p>
      </xdr:txBody>
    </xdr:sp>
    <xdr:clientData fPrintsWithSheet="0"/>
  </xdr:oneCellAnchor>
  <xdr:oneCellAnchor>
    <xdr:from>
      <xdr:col>4</xdr:col>
      <xdr:colOff>295275</xdr:colOff>
      <xdr:row>8</xdr:row>
      <xdr:rowOff>114300</xdr:rowOff>
    </xdr:from>
    <xdr:ext cx="2933700" cy="2152650"/>
    <xdr:graphicFrame>
      <xdr:nvGraphicFramePr>
        <xdr:cNvPr id="2" name="Chart 478"/>
        <xdr:cNvGraphicFramePr/>
      </xdr:nvGraphicFramePr>
      <xdr:xfrm>
        <a:off x="3162300" y="1685925"/>
        <a:ext cx="2933700" cy="2152650"/>
      </xdr:xfrm>
      <a:graphic>
        <a:graphicData uri="http://schemas.openxmlformats.org/drawingml/2006/chart">
          <c:chart xmlns:c="http://schemas.openxmlformats.org/drawingml/2006/chart" r:id="rId1"/>
        </a:graphicData>
      </a:graphic>
    </xdr:graphicFrame>
    <xdr:clientData/>
  </xdr:oneCellAnchor>
  <xdr:twoCellAnchor editAs="oneCell">
    <xdr:from>
      <xdr:col>6</xdr:col>
      <xdr:colOff>333375</xdr:colOff>
      <xdr:row>0</xdr:row>
      <xdr:rowOff>0</xdr:rowOff>
    </xdr:from>
    <xdr:to>
      <xdr:col>8</xdr:col>
      <xdr:colOff>0</xdr:colOff>
      <xdr:row>0</xdr:row>
      <xdr:rowOff>285750</xdr:rowOff>
    </xdr:to>
    <xdr:pic>
      <xdr:nvPicPr>
        <xdr:cNvPr id="3" name="Picture 867">
          <a:hlinkClick r:id="rId4"/>
        </xdr:cNvPr>
        <xdr:cNvPicPr preferRelativeResize="1">
          <a:picLocks noChangeAspect="1"/>
        </xdr:cNvPicPr>
      </xdr:nvPicPr>
      <xdr:blipFill>
        <a:blip r:embed="rId2"/>
        <a:stretch>
          <a:fillRect/>
        </a:stretch>
      </xdr:blipFill>
      <xdr:spPr>
        <a:xfrm>
          <a:off x="4714875" y="0"/>
          <a:ext cx="13811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104775</xdr:colOff>
      <xdr:row>0</xdr:row>
      <xdr:rowOff>95250</xdr:rowOff>
    </xdr:from>
    <xdr:to>
      <xdr:col>9</xdr:col>
      <xdr:colOff>66675</xdr:colOff>
      <xdr:row>15</xdr:row>
      <xdr:rowOff>104775</xdr:rowOff>
    </xdr:to>
    <xdr:sp>
      <xdr:nvSpPr>
        <xdr:cNvPr id="1" name="Rectangle 8"/>
        <xdr:cNvSpPr>
          <a:spLocks/>
        </xdr:cNvSpPr>
      </xdr:nvSpPr>
      <xdr:spPr>
        <a:xfrm>
          <a:off x="4572000" y="95250"/>
          <a:ext cx="1790700" cy="2952750"/>
        </a:xfrm>
        <a:prstGeom prst="roundRect">
          <a:avLst/>
        </a:prstGeom>
        <a:solidFill>
          <a:srgbClr val="FFFFFF"/>
        </a:solidFill>
        <a:ln w="9525" cmpd="sng">
          <a:solidFill>
            <a:srgbClr val="000000"/>
          </a:solidFill>
          <a:headEnd type="none"/>
          <a:tailEnd type="none"/>
        </a:ln>
      </xdr:spPr>
      <xdr:txBody>
        <a:bodyPr vertOverflow="clip" wrap="square" lIns="0" tIns="18288" rIns="0" bIns="18288"/>
        <a:p>
          <a:pPr algn="l">
            <a:defRPr/>
          </a:pPr>
          <a:r>
            <a:rPr lang="en-US" cap="none" sz="1000" b="0" i="0" u="none" baseline="0">
              <a:latin typeface="Tahoma"/>
              <a:ea typeface="Tahoma"/>
              <a:cs typeface="Tahoma"/>
            </a:rPr>
            <a:t>This worksheet estimates how large of a home equity loan you might qualify for based upon the current value of your home, the allowable loan-to-value ratio, and the balance of all the loans you currently have where your home is listed as security.
There will likely be other considerations affecting how much you may qualify for, such as those listed below the calculator.</a:t>
          </a:r>
        </a:p>
      </xdr:txBody>
    </xdr:sp>
    <xdr:clientData fPrintsWithSheet="0"/>
  </xdr:twoCellAnchor>
  <xdr:twoCellAnchor editAs="oneCell">
    <xdr:from>
      <xdr:col>3</xdr:col>
      <xdr:colOff>752475</xdr:colOff>
      <xdr:row>0</xdr:row>
      <xdr:rowOff>0</xdr:rowOff>
    </xdr:from>
    <xdr:to>
      <xdr:col>6</xdr:col>
      <xdr:colOff>0</xdr:colOff>
      <xdr:row>0</xdr:row>
      <xdr:rowOff>285750</xdr:rowOff>
    </xdr:to>
    <xdr:pic>
      <xdr:nvPicPr>
        <xdr:cNvPr id="2" name="Picture 11">
          <a:hlinkClick r:id="rId3"/>
        </xdr:cNvPr>
        <xdr:cNvPicPr preferRelativeResize="1">
          <a:picLocks noChangeAspect="1"/>
        </xdr:cNvPicPr>
      </xdr:nvPicPr>
      <xdr:blipFill>
        <a:blip r:embed="rId1"/>
        <a:stretch>
          <a:fillRect/>
        </a:stretch>
      </xdr:blipFill>
      <xdr:spPr>
        <a:xfrm>
          <a:off x="3086100" y="0"/>
          <a:ext cx="1381125"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38100</xdr:colOff>
      <xdr:row>12</xdr:row>
      <xdr:rowOff>161925</xdr:rowOff>
    </xdr:from>
    <xdr:ext cx="2714625" cy="1971675"/>
    <xdr:graphicFrame>
      <xdr:nvGraphicFramePr>
        <xdr:cNvPr id="1" name="Chart 14"/>
        <xdr:cNvGraphicFramePr/>
      </xdr:nvGraphicFramePr>
      <xdr:xfrm>
        <a:off x="4533900" y="2457450"/>
        <a:ext cx="2714625" cy="1971675"/>
      </xdr:xfrm>
      <a:graphic>
        <a:graphicData uri="http://schemas.openxmlformats.org/drawingml/2006/chart">
          <c:chart xmlns:c="http://schemas.openxmlformats.org/drawingml/2006/chart" r:id="rId1"/>
        </a:graphicData>
      </a:graphic>
    </xdr:graphicFrame>
    <xdr:clientData/>
  </xdr:oneCellAnchor>
  <xdr:oneCellAnchor>
    <xdr:from>
      <xdr:col>7</xdr:col>
      <xdr:colOff>66675</xdr:colOff>
      <xdr:row>0</xdr:row>
      <xdr:rowOff>38100</xdr:rowOff>
    </xdr:from>
    <xdr:ext cx="2571750" cy="2314575"/>
    <xdr:sp>
      <xdr:nvSpPr>
        <xdr:cNvPr id="2" name="Rectangle 15"/>
        <xdr:cNvSpPr>
          <a:spLocks/>
        </xdr:cNvSpPr>
      </xdr:nvSpPr>
      <xdr:spPr>
        <a:xfrm>
          <a:off x="4562475" y="38100"/>
          <a:ext cx="2571750" cy="2314575"/>
        </a:xfrm>
        <a:prstGeom prst="roundRect">
          <a:avLst/>
        </a:prstGeom>
        <a:solidFill>
          <a:srgbClr val="FFFFFF"/>
        </a:solidFill>
        <a:ln w="9525" cmpd="sng">
          <a:solidFill>
            <a:srgbClr val="000000"/>
          </a:solidFill>
          <a:headEnd type="none"/>
          <a:tailEnd type="none"/>
        </a:ln>
      </xdr:spPr>
      <xdr:txBody>
        <a:bodyPr vertOverflow="clip" wrap="square" lIns="0" tIns="18288" rIns="0" bIns="18288"/>
        <a:p>
          <a:pPr algn="l">
            <a:defRPr/>
          </a:pPr>
          <a:r>
            <a:rPr lang="en-US" cap="none" sz="900" b="0" i="0" u="none" baseline="0">
              <a:latin typeface="Tahoma"/>
              <a:ea typeface="Tahoma"/>
              <a:cs typeface="Tahoma"/>
            </a:rPr>
            <a:t>This spreadsheet estimates the amount of equity in your home after a number of years by subtracting the balance owed from the home's value. It takes into account an estimated home appreciation rate (enter a negative rate if your home is decreasing in value). Specifying the monthly payment amount(s) lets you consider amortized fixed-rate loans, interest-only loans, and monthly extra payments. Read the cell comments for more info and instructions.</a:t>
          </a:r>
          <a:r>
            <a:rPr lang="en-US" cap="none" sz="1000" b="0" i="0" u="none" baseline="0">
              <a:latin typeface="Tahoma"/>
              <a:ea typeface="Tahoma"/>
              <a:cs typeface="Tahoma"/>
            </a:rPr>
            <a:t>
</a:t>
          </a:r>
          <a:r>
            <a:rPr lang="en-US" cap="none" sz="800" b="0" i="0" u="none" baseline="0">
              <a:latin typeface="Tahoma"/>
              <a:ea typeface="Tahoma"/>
              <a:cs typeface="Tahoma"/>
            </a:rPr>
            <a:t>
This calculator does not round the interest or payment, and the appreciation rate is highly variable, so the results are only estimates.</a:t>
          </a:r>
        </a:p>
      </xdr:txBody>
    </xdr:sp>
    <xdr:clientData fPrintsWithSheet="0"/>
  </xdr:oneCellAnchor>
  <xdr:twoCellAnchor editAs="oneCell">
    <xdr:from>
      <xdr:col>4</xdr:col>
      <xdr:colOff>933450</xdr:colOff>
      <xdr:row>0</xdr:row>
      <xdr:rowOff>9525</xdr:rowOff>
    </xdr:from>
    <xdr:to>
      <xdr:col>7</xdr:col>
      <xdr:colOff>0</xdr:colOff>
      <xdr:row>0</xdr:row>
      <xdr:rowOff>295275</xdr:rowOff>
    </xdr:to>
    <xdr:pic>
      <xdr:nvPicPr>
        <xdr:cNvPr id="3" name="Picture 20">
          <a:hlinkClick r:id="rId4"/>
        </xdr:cNvPr>
        <xdr:cNvPicPr preferRelativeResize="1">
          <a:picLocks noChangeAspect="1"/>
        </xdr:cNvPicPr>
      </xdr:nvPicPr>
      <xdr:blipFill>
        <a:blip r:embed="rId2"/>
        <a:stretch>
          <a:fillRect/>
        </a:stretch>
      </xdr:blipFill>
      <xdr:spPr>
        <a:xfrm>
          <a:off x="3114675" y="9525"/>
          <a:ext cx="13811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Calculators/home-equity-loan-calculator.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Calculators/home-equity-loan-calculator.html"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vertex42.com/Calculators/home-equity-loan-calculator.html"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5"/>
  </sheetPr>
  <dimension ref="A1:N508"/>
  <sheetViews>
    <sheetView showGridLines="0" workbookViewId="0" topLeftCell="A1">
      <selection activeCell="D5" sqref="D5"/>
    </sheetView>
  </sheetViews>
  <sheetFormatPr defaultColWidth="9.140625" defaultRowHeight="12.75"/>
  <cols>
    <col min="1" max="1" width="7.00390625" style="2" customWidth="1"/>
    <col min="2" max="2" width="9.57421875" style="2" customWidth="1"/>
    <col min="3" max="3" width="11.140625" style="2" customWidth="1"/>
    <col min="4" max="4" width="15.28125" style="2" customWidth="1"/>
    <col min="5" max="5" width="12.00390625" style="2" customWidth="1"/>
    <col min="6" max="7" width="10.7109375" style="2" customWidth="1"/>
    <col min="8" max="8" width="15.00390625" style="2" customWidth="1"/>
    <col min="9" max="9" width="1.8515625" style="2" customWidth="1"/>
    <col min="10" max="10" width="3.57421875" style="2" customWidth="1"/>
    <col min="11" max="11" width="11.57421875" style="2" customWidth="1"/>
    <col min="12" max="12" width="11.140625" style="2" customWidth="1"/>
    <col min="13" max="14" width="13.7109375" style="2" customWidth="1"/>
    <col min="15" max="16384" width="9.140625" style="2" customWidth="1"/>
  </cols>
  <sheetData>
    <row r="1" spans="1:9" ht="23.25">
      <c r="A1" s="91" t="s">
        <v>24</v>
      </c>
      <c r="B1" s="92"/>
      <c r="C1" s="92"/>
      <c r="D1" s="92"/>
      <c r="E1" s="92"/>
      <c r="F1" s="92"/>
      <c r="G1" s="103" t="s">
        <v>88</v>
      </c>
      <c r="H1" s="103"/>
      <c r="I1" s="17"/>
    </row>
    <row r="2" spans="1:9" ht="12.75">
      <c r="A2" s="15" t="s">
        <v>48</v>
      </c>
      <c r="B2" s="17"/>
      <c r="C2" s="17"/>
      <c r="D2" s="17"/>
      <c r="E2" s="17"/>
      <c r="F2" s="17"/>
      <c r="G2" s="101" t="s">
        <v>88</v>
      </c>
      <c r="H2" s="101"/>
      <c r="I2" s="17"/>
    </row>
    <row r="3" spans="1:9" ht="12.75">
      <c r="A3" s="16"/>
      <c r="B3" s="17"/>
      <c r="C3" s="17"/>
      <c r="D3" s="17"/>
      <c r="E3" s="17"/>
      <c r="F3" s="17"/>
      <c r="G3" s="17"/>
      <c r="H3" s="17"/>
      <c r="I3" s="17"/>
    </row>
    <row r="4" spans="1:9" ht="15" customHeight="1" thickBot="1">
      <c r="A4" s="17"/>
      <c r="B4" s="20" t="s">
        <v>0</v>
      </c>
      <c r="C4" s="20"/>
      <c r="D4" s="20"/>
      <c r="E4" s="17"/>
      <c r="F4" s="20" t="s">
        <v>49</v>
      </c>
      <c r="G4" s="20"/>
      <c r="H4" s="20"/>
      <c r="I4" s="17"/>
    </row>
    <row r="5" spans="1:8" ht="15" customHeight="1">
      <c r="A5" s="17"/>
      <c r="B5" s="17"/>
      <c r="C5" s="49" t="s">
        <v>12</v>
      </c>
      <c r="D5" s="62">
        <v>150000</v>
      </c>
      <c r="E5" s="17"/>
      <c r="G5" s="23" t="s">
        <v>50</v>
      </c>
      <c r="H5" s="69">
        <v>1</v>
      </c>
    </row>
    <row r="6" spans="1:8" ht="15" customHeight="1">
      <c r="A6" s="17"/>
      <c r="B6" s="17"/>
      <c r="C6" s="18" t="s">
        <v>52</v>
      </c>
      <c r="D6" s="63">
        <v>0.06</v>
      </c>
      <c r="E6" s="17"/>
      <c r="F6" s="17"/>
      <c r="G6" s="23" t="s">
        <v>15</v>
      </c>
      <c r="H6" s="14">
        <f ca="1">SUM(OFFSET(F26,2,0,H5*12,1))</f>
        <v>8826.91</v>
      </c>
    </row>
    <row r="7" spans="1:8" ht="15" customHeight="1">
      <c r="A7" s="17"/>
      <c r="B7" s="17"/>
      <c r="C7" s="19" t="s">
        <v>53</v>
      </c>
      <c r="D7" s="64">
        <v>15</v>
      </c>
      <c r="E7" s="17"/>
      <c r="G7" s="23" t="s">
        <v>16</v>
      </c>
      <c r="H7" s="14">
        <f ca="1">SUM(OFFSET(G26,2,0,H5*12,1))</f>
        <v>6362.57</v>
      </c>
    </row>
    <row r="8" spans="1:8" ht="15" customHeight="1">
      <c r="A8" s="17"/>
      <c r="B8" s="17"/>
      <c r="C8" s="18" t="s">
        <v>1</v>
      </c>
      <c r="D8" s="65">
        <v>39113</v>
      </c>
      <c r="E8" s="16"/>
      <c r="G8" s="27" t="s">
        <v>14</v>
      </c>
      <c r="H8" s="30">
        <f ca="1">IF(OFFSET(H26,1+H5*12,0,1,1)="",0,OFFSET(H26,1+H5*12,0,1,1))</f>
        <v>143637.43</v>
      </c>
    </row>
    <row r="9" spans="1:5" ht="15" customHeight="1">
      <c r="A9" s="17"/>
      <c r="C9" s="18" t="s">
        <v>13</v>
      </c>
      <c r="D9" s="46" t="s">
        <v>22</v>
      </c>
      <c r="E9" s="16"/>
    </row>
    <row r="10" spans="1:4" ht="12.75">
      <c r="A10" s="17"/>
      <c r="D10" s="26" t="str">
        <f>IF(nper&gt;480,"Spreadsheet Only Valid Up to 480 Payments",".")</f>
        <v>.</v>
      </c>
    </row>
    <row r="11" spans="1:11" ht="15" customHeight="1">
      <c r="A11" s="17"/>
      <c r="C11" s="25" t="s">
        <v>9</v>
      </c>
      <c r="D11" s="24">
        <f>ROUND(-PMT(rate,nper,loan_amount),2)</f>
        <v>1265.79</v>
      </c>
      <c r="K11" s="100" t="s">
        <v>89</v>
      </c>
    </row>
    <row r="12" spans="1:5" ht="15" customHeight="1">
      <c r="A12" s="17"/>
      <c r="E12" s="17"/>
    </row>
    <row r="13" spans="1:14" ht="15" customHeight="1" thickBot="1">
      <c r="A13" s="17"/>
      <c r="B13" s="20" t="s">
        <v>23</v>
      </c>
      <c r="C13" s="20"/>
      <c r="D13" s="20"/>
      <c r="E13" s="17"/>
      <c r="K13" s="9"/>
      <c r="L13" s="7"/>
      <c r="M13" s="7"/>
      <c r="N13" s="7"/>
    </row>
    <row r="14" spans="1:11" ht="15" customHeight="1">
      <c r="A14" s="17"/>
      <c r="C14" s="23" t="s">
        <v>17</v>
      </c>
      <c r="D14" s="66">
        <v>0</v>
      </c>
      <c r="E14" s="17"/>
      <c r="I14" s="17"/>
      <c r="K14" s="9"/>
    </row>
    <row r="15" spans="1:11" ht="15" customHeight="1">
      <c r="A15" s="17"/>
      <c r="C15" s="23" t="s">
        <v>55</v>
      </c>
      <c r="D15" s="67">
        <v>1</v>
      </c>
      <c r="E15" s="16"/>
      <c r="K15" s="9"/>
    </row>
    <row r="16" spans="1:11" ht="15" customHeight="1">
      <c r="A16" s="17"/>
      <c r="C16" s="23" t="s">
        <v>18</v>
      </c>
      <c r="D16" s="66">
        <v>0</v>
      </c>
      <c r="I16" s="17"/>
      <c r="K16" s="9"/>
    </row>
    <row r="17" spans="1:11" ht="12.75">
      <c r="A17" s="17"/>
      <c r="I17" s="17"/>
      <c r="K17" s="9"/>
    </row>
    <row r="18" spans="1:9" ht="13.5" thickBot="1">
      <c r="A18" s="85" t="s">
        <v>89</v>
      </c>
      <c r="B18" s="20" t="s">
        <v>64</v>
      </c>
      <c r="C18" s="20"/>
      <c r="D18" s="20"/>
      <c r="I18" s="17"/>
    </row>
    <row r="19" spans="1:9" ht="12.75">
      <c r="A19" s="17"/>
      <c r="C19" s="23" t="s">
        <v>54</v>
      </c>
      <c r="D19" s="61">
        <f>((1+D6/compound_period)^(compound_period/12))-1</f>
        <v>0.004999999999999893</v>
      </c>
      <c r="I19" s="17"/>
    </row>
    <row r="20" spans="1:12" ht="15" customHeight="1" thickBot="1">
      <c r="A20" s="17"/>
      <c r="C20" s="19" t="s">
        <v>2</v>
      </c>
      <c r="D20" s="56">
        <f>SUM(F28:F507)+SUM(G28:G507)</f>
        <v>227840.87999999995</v>
      </c>
      <c r="E20" s="17"/>
      <c r="K20" s="20" t="s">
        <v>62</v>
      </c>
      <c r="L20" s="20"/>
    </row>
    <row r="21" spans="1:4" ht="15" customHeight="1">
      <c r="A21" s="17"/>
      <c r="C21" s="19" t="s">
        <v>3</v>
      </c>
      <c r="D21" s="57">
        <f>SUM(F27:F507)</f>
        <v>77840.87999999996</v>
      </c>
    </row>
    <row r="22" spans="1:12" ht="15" customHeight="1">
      <c r="A22" s="17"/>
      <c r="C22" s="19" t="s">
        <v>10</v>
      </c>
      <c r="D22" s="58">
        <f>MAX(A27:A508)</f>
        <v>180</v>
      </c>
      <c r="E22" s="32" t="str">
        <f>"("&amp;ROUND(D22/12,2)&amp;" years)"</f>
        <v>(15 years)</v>
      </c>
      <c r="H22" s="29" t="s">
        <v>21</v>
      </c>
      <c r="K22" s="51" t="s">
        <v>60</v>
      </c>
      <c r="L22" s="68">
        <v>0.25</v>
      </c>
    </row>
    <row r="23" spans="1:12" ht="15" customHeight="1">
      <c r="A23" s="17"/>
      <c r="C23" s="19" t="s">
        <v>11</v>
      </c>
      <c r="D23" s="59">
        <f>MAX(B27:B508)</f>
        <v>44561</v>
      </c>
      <c r="E23" s="17"/>
      <c r="G23" s="19" t="s">
        <v>2</v>
      </c>
      <c r="H23" s="55">
        <f>SUM(Regular!D:D)+SUM(Regular!E:E)</f>
        <v>227840.87999999995</v>
      </c>
      <c r="K23" s="9" t="s">
        <v>59</v>
      </c>
      <c r="L23" s="53">
        <f>(1-L22)*D6</f>
        <v>0.045</v>
      </c>
    </row>
    <row r="24" spans="1:12" ht="15" customHeight="1">
      <c r="A24" s="17"/>
      <c r="C24" s="31" t="s">
        <v>20</v>
      </c>
      <c r="D24" s="60">
        <f>IF((H24-D21)&lt;0,0,(H24-D21))</f>
        <v>0</v>
      </c>
      <c r="G24" s="19" t="s">
        <v>3</v>
      </c>
      <c r="H24" s="55">
        <f>H23-loan_amount</f>
        <v>77840.87999999995</v>
      </c>
      <c r="K24" s="9" t="s">
        <v>61</v>
      </c>
      <c r="L24" s="54">
        <f>SUM(K28:K507)</f>
        <v>19460.21999999999</v>
      </c>
    </row>
    <row r="25" spans="1:9" ht="12.75">
      <c r="A25" s="17"/>
      <c r="F25" s="17"/>
      <c r="G25" s="17"/>
      <c r="H25" s="17"/>
      <c r="I25" s="17"/>
    </row>
    <row r="26" spans="1:13" ht="39" thickBot="1">
      <c r="A26" s="21" t="s">
        <v>4</v>
      </c>
      <c r="B26" s="22" t="s">
        <v>51</v>
      </c>
      <c r="C26" s="22" t="s">
        <v>9</v>
      </c>
      <c r="D26" s="22" t="s">
        <v>56</v>
      </c>
      <c r="E26" s="22" t="s">
        <v>5</v>
      </c>
      <c r="F26" s="22" t="s">
        <v>6</v>
      </c>
      <c r="G26" s="22" t="s">
        <v>7</v>
      </c>
      <c r="H26" s="48" t="s">
        <v>8</v>
      </c>
      <c r="I26" s="21"/>
      <c r="J26" s="3"/>
      <c r="K26" s="22" t="s">
        <v>57</v>
      </c>
      <c r="L26" s="22" t="s">
        <v>63</v>
      </c>
      <c r="M26" s="33"/>
    </row>
    <row r="27" spans="1:12" ht="12.75">
      <c r="A27" s="10"/>
      <c r="B27" s="11"/>
      <c r="C27" s="10"/>
      <c r="D27" s="10"/>
      <c r="E27" s="10"/>
      <c r="F27" s="10"/>
      <c r="G27" s="10"/>
      <c r="H27" s="12">
        <f>loan_amount</f>
        <v>150000</v>
      </c>
      <c r="I27" s="10"/>
      <c r="K27" s="10"/>
      <c r="L27" s="10"/>
    </row>
    <row r="28" spans="1:12" ht="12.75">
      <c r="A28" s="4">
        <f aca="true" t="shared" si="0" ref="A28:A91">IF(H27="","",IF(OR(A27&gt;=nper,ROUND(H27,2)&lt;=0),"",A27+1))</f>
        <v>1</v>
      </c>
      <c r="B28" s="5">
        <f aca="true" t="shared" si="1" ref="B28:B91">IF(A28="","",IF(MONTH(DATE(YEAR(fpdate),MONTH(fpdate)+(A28-1),DAY(fpdate)))&gt;(MONTH(fpdate)+MOD((A28-1),12)),DATE(YEAR(fpdate),MONTH(fpdate)+(A28-1)+1,0),DATE(YEAR(fpdate),MONTH(fpdate)+(A28-1),DAY(fpdate))))</f>
        <v>39113</v>
      </c>
      <c r="C28" s="6">
        <f aca="true" t="shared" si="2" ref="C28:C91">IF(A28="","",IF(OR(A28=nper,payment&gt;ROUND((1+rate)*H27,2)),ROUND((1+rate)*H27,2),payment))</f>
        <v>1265.79</v>
      </c>
      <c r="D28" s="6">
        <f aca="true" t="shared" si="3" ref="D28:D91">IF(A28="","",IF(H27&lt;=payment,0,IF(IF(MOD(A28,int)=0,$D$14,0)+C28&gt;=H27+F28,H27+F28-C28,IF(MOD(A28,int)=0,$D$14,0)+IF(IF(MOD(A28,int)=0,$D$14,0)+IF(MOD(A28,12)=0,$D$16,0)+C28&lt;H27+F28,IF(MOD(A28,12)=0,$D$16,0),H27+F28-IF(MOD(A28,int)=0,$D$14,0)-C28))))</f>
        <v>0</v>
      </c>
      <c r="E28" s="8"/>
      <c r="F28" s="6">
        <f aca="true" t="shared" si="4" ref="F28:F91">IF(A28="","",ROUND(rate*H27,2))</f>
        <v>750</v>
      </c>
      <c r="G28" s="6">
        <f aca="true" t="shared" si="5" ref="G28:G91">IF(A28="","",C28-F28+E28+IF(D28="",0,D28))</f>
        <v>515.79</v>
      </c>
      <c r="H28" s="6">
        <f aca="true" t="shared" si="6" ref="H28:H91">IF(A28="","",H27-G28)</f>
        <v>149484.21</v>
      </c>
      <c r="I28" s="6"/>
      <c r="J28" s="6"/>
      <c r="K28" s="6">
        <f aca="true" t="shared" si="7" ref="K28:K91">IF(A28="","",$L$22*F28)</f>
        <v>187.5</v>
      </c>
      <c r="L28" s="52">
        <f>IF(A28="","",SUM($K$28:K28))</f>
        <v>187.5</v>
      </c>
    </row>
    <row r="29" spans="1:12" ht="12.75">
      <c r="A29" s="4">
        <f t="shared" si="0"/>
        <v>2</v>
      </c>
      <c r="B29" s="5">
        <f t="shared" si="1"/>
        <v>39141</v>
      </c>
      <c r="C29" s="6">
        <f t="shared" si="2"/>
        <v>1265.79</v>
      </c>
      <c r="D29" s="6">
        <f t="shared" si="3"/>
        <v>0</v>
      </c>
      <c r="E29" s="8"/>
      <c r="F29" s="6">
        <f t="shared" si="4"/>
        <v>747.42</v>
      </c>
      <c r="G29" s="6">
        <f t="shared" si="5"/>
        <v>518.37</v>
      </c>
      <c r="H29" s="6">
        <f t="shared" si="6"/>
        <v>148965.84</v>
      </c>
      <c r="I29" s="6"/>
      <c r="J29" s="6"/>
      <c r="K29" s="6">
        <f t="shared" si="7"/>
        <v>186.855</v>
      </c>
      <c r="L29" s="52">
        <f>IF(A29="","",SUM($K$28:K29))</f>
        <v>374.355</v>
      </c>
    </row>
    <row r="30" spans="1:12" ht="12.75">
      <c r="A30" s="4">
        <f t="shared" si="0"/>
        <v>3</v>
      </c>
      <c r="B30" s="5">
        <f t="shared" si="1"/>
        <v>39172</v>
      </c>
      <c r="C30" s="6">
        <f t="shared" si="2"/>
        <v>1265.79</v>
      </c>
      <c r="D30" s="6">
        <f t="shared" si="3"/>
        <v>0</v>
      </c>
      <c r="E30" s="8"/>
      <c r="F30" s="6">
        <f t="shared" si="4"/>
        <v>744.83</v>
      </c>
      <c r="G30" s="6">
        <f t="shared" si="5"/>
        <v>520.9599999999999</v>
      </c>
      <c r="H30" s="6">
        <f t="shared" si="6"/>
        <v>148444.88</v>
      </c>
      <c r="I30" s="6"/>
      <c r="J30" s="6"/>
      <c r="K30" s="6">
        <f t="shared" si="7"/>
        <v>186.2075</v>
      </c>
      <c r="L30" s="52">
        <f>IF(A30="","",SUM($K$28:K30))</f>
        <v>560.5625</v>
      </c>
    </row>
    <row r="31" spans="1:12" ht="12.75">
      <c r="A31" s="4">
        <f t="shared" si="0"/>
        <v>4</v>
      </c>
      <c r="B31" s="5">
        <f t="shared" si="1"/>
        <v>39202</v>
      </c>
      <c r="C31" s="6">
        <f t="shared" si="2"/>
        <v>1265.79</v>
      </c>
      <c r="D31" s="6">
        <f t="shared" si="3"/>
        <v>0</v>
      </c>
      <c r="E31" s="8"/>
      <c r="F31" s="6">
        <f t="shared" si="4"/>
        <v>742.22</v>
      </c>
      <c r="G31" s="6">
        <f t="shared" si="5"/>
        <v>523.5699999999999</v>
      </c>
      <c r="H31" s="6">
        <f t="shared" si="6"/>
        <v>147921.31</v>
      </c>
      <c r="I31" s="6"/>
      <c r="J31" s="6"/>
      <c r="K31" s="6">
        <f t="shared" si="7"/>
        <v>185.555</v>
      </c>
      <c r="L31" s="52">
        <f>IF(A31="","",SUM($K$28:K31))</f>
        <v>746.1175000000001</v>
      </c>
    </row>
    <row r="32" spans="1:12" ht="12.75">
      <c r="A32" s="4">
        <f t="shared" si="0"/>
        <v>5</v>
      </c>
      <c r="B32" s="5">
        <f t="shared" si="1"/>
        <v>39233</v>
      </c>
      <c r="C32" s="6">
        <f t="shared" si="2"/>
        <v>1265.79</v>
      </c>
      <c r="D32" s="6">
        <f t="shared" si="3"/>
        <v>0</v>
      </c>
      <c r="E32" s="8"/>
      <c r="F32" s="6">
        <f t="shared" si="4"/>
        <v>739.61</v>
      </c>
      <c r="G32" s="6">
        <f t="shared" si="5"/>
        <v>526.18</v>
      </c>
      <c r="H32" s="6">
        <f t="shared" si="6"/>
        <v>147395.13</v>
      </c>
      <c r="I32" s="6"/>
      <c r="J32" s="6"/>
      <c r="K32" s="6">
        <f t="shared" si="7"/>
        <v>184.9025</v>
      </c>
      <c r="L32" s="52">
        <f>IF(A32="","",SUM($K$28:K32))</f>
        <v>931.0200000000001</v>
      </c>
    </row>
    <row r="33" spans="1:12" ht="12.75">
      <c r="A33" s="4">
        <f t="shared" si="0"/>
        <v>6</v>
      </c>
      <c r="B33" s="5">
        <f t="shared" si="1"/>
        <v>39263</v>
      </c>
      <c r="C33" s="6">
        <f t="shared" si="2"/>
        <v>1265.79</v>
      </c>
      <c r="D33" s="6">
        <f t="shared" si="3"/>
        <v>0</v>
      </c>
      <c r="E33" s="8"/>
      <c r="F33" s="6">
        <f t="shared" si="4"/>
        <v>736.98</v>
      </c>
      <c r="G33" s="6">
        <f t="shared" si="5"/>
        <v>528.81</v>
      </c>
      <c r="H33" s="6">
        <f t="shared" si="6"/>
        <v>146866.32</v>
      </c>
      <c r="I33" s="6"/>
      <c r="J33" s="6"/>
      <c r="K33" s="6">
        <f t="shared" si="7"/>
        <v>184.245</v>
      </c>
      <c r="L33" s="52">
        <f>IF(A33="","",SUM($K$28:K33))</f>
        <v>1115.265</v>
      </c>
    </row>
    <row r="34" spans="1:12" ht="12.75">
      <c r="A34" s="4">
        <f t="shared" si="0"/>
        <v>7</v>
      </c>
      <c r="B34" s="5">
        <f t="shared" si="1"/>
        <v>39294</v>
      </c>
      <c r="C34" s="6">
        <f t="shared" si="2"/>
        <v>1265.79</v>
      </c>
      <c r="D34" s="6">
        <f t="shared" si="3"/>
        <v>0</v>
      </c>
      <c r="E34" s="8"/>
      <c r="F34" s="6">
        <f t="shared" si="4"/>
        <v>734.33</v>
      </c>
      <c r="G34" s="6">
        <f t="shared" si="5"/>
        <v>531.4599999999999</v>
      </c>
      <c r="H34" s="6">
        <f t="shared" si="6"/>
        <v>146334.86000000002</v>
      </c>
      <c r="I34" s="6"/>
      <c r="J34" s="6"/>
      <c r="K34" s="6">
        <f t="shared" si="7"/>
        <v>183.5825</v>
      </c>
      <c r="L34" s="52">
        <f>IF(A34="","",SUM($K$28:K34))</f>
        <v>1298.8475</v>
      </c>
    </row>
    <row r="35" spans="1:12" ht="12.75">
      <c r="A35" s="4">
        <f t="shared" si="0"/>
        <v>8</v>
      </c>
      <c r="B35" s="5">
        <f t="shared" si="1"/>
        <v>39325</v>
      </c>
      <c r="C35" s="6">
        <f t="shared" si="2"/>
        <v>1265.79</v>
      </c>
      <c r="D35" s="6">
        <f t="shared" si="3"/>
        <v>0</v>
      </c>
      <c r="E35" s="8"/>
      <c r="F35" s="6">
        <f t="shared" si="4"/>
        <v>731.67</v>
      </c>
      <c r="G35" s="6">
        <f t="shared" si="5"/>
        <v>534.12</v>
      </c>
      <c r="H35" s="6">
        <f t="shared" si="6"/>
        <v>145800.74000000002</v>
      </c>
      <c r="I35" s="6"/>
      <c r="J35" s="6"/>
      <c r="K35" s="6">
        <f t="shared" si="7"/>
        <v>182.9175</v>
      </c>
      <c r="L35" s="52">
        <f>IF(A35="","",SUM($K$28:K35))</f>
        <v>1481.765</v>
      </c>
    </row>
    <row r="36" spans="1:12" ht="12.75">
      <c r="A36" s="4">
        <f t="shared" si="0"/>
        <v>9</v>
      </c>
      <c r="B36" s="5">
        <f t="shared" si="1"/>
        <v>39355</v>
      </c>
      <c r="C36" s="6">
        <f t="shared" si="2"/>
        <v>1265.79</v>
      </c>
      <c r="D36" s="6">
        <f t="shared" si="3"/>
        <v>0</v>
      </c>
      <c r="E36" s="8"/>
      <c r="F36" s="6">
        <f t="shared" si="4"/>
        <v>729</v>
      </c>
      <c r="G36" s="6">
        <f t="shared" si="5"/>
        <v>536.79</v>
      </c>
      <c r="H36" s="6">
        <f t="shared" si="6"/>
        <v>145263.95</v>
      </c>
      <c r="I36" s="6"/>
      <c r="J36" s="6"/>
      <c r="K36" s="6">
        <f t="shared" si="7"/>
        <v>182.25</v>
      </c>
      <c r="L36" s="52">
        <f>IF(A36="","",SUM($K$28:K36))</f>
        <v>1664.015</v>
      </c>
    </row>
    <row r="37" spans="1:12" ht="12.75">
      <c r="A37" s="4">
        <f t="shared" si="0"/>
        <v>10</v>
      </c>
      <c r="B37" s="5">
        <f t="shared" si="1"/>
        <v>39386</v>
      </c>
      <c r="C37" s="6">
        <f t="shared" si="2"/>
        <v>1265.79</v>
      </c>
      <c r="D37" s="6">
        <f t="shared" si="3"/>
        <v>0</v>
      </c>
      <c r="E37" s="8"/>
      <c r="F37" s="6">
        <f t="shared" si="4"/>
        <v>726.32</v>
      </c>
      <c r="G37" s="6">
        <f t="shared" si="5"/>
        <v>539.4699999999999</v>
      </c>
      <c r="H37" s="6">
        <f t="shared" si="6"/>
        <v>144724.48</v>
      </c>
      <c r="I37" s="6"/>
      <c r="J37" s="6"/>
      <c r="K37" s="6">
        <f t="shared" si="7"/>
        <v>181.58</v>
      </c>
      <c r="L37" s="52">
        <f>IF(A37="","",SUM($K$28:K37))</f>
        <v>1845.595</v>
      </c>
    </row>
    <row r="38" spans="1:12" ht="12.75">
      <c r="A38" s="4">
        <f t="shared" si="0"/>
        <v>11</v>
      </c>
      <c r="B38" s="5">
        <f t="shared" si="1"/>
        <v>39416</v>
      </c>
      <c r="C38" s="6">
        <f t="shared" si="2"/>
        <v>1265.79</v>
      </c>
      <c r="D38" s="6">
        <f t="shared" si="3"/>
        <v>0</v>
      </c>
      <c r="E38" s="8"/>
      <c r="F38" s="6">
        <f t="shared" si="4"/>
        <v>723.62</v>
      </c>
      <c r="G38" s="6">
        <f t="shared" si="5"/>
        <v>542.17</v>
      </c>
      <c r="H38" s="6">
        <f t="shared" si="6"/>
        <v>144182.31</v>
      </c>
      <c r="I38" s="6"/>
      <c r="J38" s="6"/>
      <c r="K38" s="6">
        <f t="shared" si="7"/>
        <v>180.905</v>
      </c>
      <c r="L38" s="52">
        <f>IF(A38="","",SUM($K$28:K38))</f>
        <v>2026.5</v>
      </c>
    </row>
    <row r="39" spans="1:12" ht="12.75">
      <c r="A39" s="4">
        <f t="shared" si="0"/>
        <v>12</v>
      </c>
      <c r="B39" s="5">
        <f t="shared" si="1"/>
        <v>39447</v>
      </c>
      <c r="C39" s="6">
        <f t="shared" si="2"/>
        <v>1265.79</v>
      </c>
      <c r="D39" s="6">
        <f t="shared" si="3"/>
        <v>0</v>
      </c>
      <c r="E39" s="8"/>
      <c r="F39" s="6">
        <f t="shared" si="4"/>
        <v>720.91</v>
      </c>
      <c r="G39" s="6">
        <f t="shared" si="5"/>
        <v>544.88</v>
      </c>
      <c r="H39" s="6">
        <f t="shared" si="6"/>
        <v>143637.43</v>
      </c>
      <c r="I39" s="6"/>
      <c r="J39" s="6"/>
      <c r="K39" s="6">
        <f t="shared" si="7"/>
        <v>180.2275</v>
      </c>
      <c r="L39" s="52">
        <f>IF(A39="","",SUM($K$28:K39))</f>
        <v>2206.7275</v>
      </c>
    </row>
    <row r="40" spans="1:12" ht="12.75">
      <c r="A40" s="4">
        <f t="shared" si="0"/>
        <v>13</v>
      </c>
      <c r="B40" s="5">
        <f t="shared" si="1"/>
        <v>39478</v>
      </c>
      <c r="C40" s="6">
        <f t="shared" si="2"/>
        <v>1265.79</v>
      </c>
      <c r="D40" s="6">
        <f t="shared" si="3"/>
        <v>0</v>
      </c>
      <c r="E40" s="8"/>
      <c r="F40" s="6">
        <f t="shared" si="4"/>
        <v>718.19</v>
      </c>
      <c r="G40" s="6">
        <f t="shared" si="5"/>
        <v>547.5999999999999</v>
      </c>
      <c r="H40" s="6">
        <f t="shared" si="6"/>
        <v>143089.83</v>
      </c>
      <c r="I40" s="6"/>
      <c r="J40" s="6"/>
      <c r="K40" s="6">
        <f t="shared" si="7"/>
        <v>179.5475</v>
      </c>
      <c r="L40" s="52">
        <f>IF(A40="","",SUM($K$28:K40))</f>
        <v>2386.275</v>
      </c>
    </row>
    <row r="41" spans="1:12" ht="12.75">
      <c r="A41" s="4">
        <f t="shared" si="0"/>
        <v>14</v>
      </c>
      <c r="B41" s="5">
        <f t="shared" si="1"/>
        <v>39507</v>
      </c>
      <c r="C41" s="6">
        <f t="shared" si="2"/>
        <v>1265.79</v>
      </c>
      <c r="D41" s="6">
        <f t="shared" si="3"/>
        <v>0</v>
      </c>
      <c r="E41" s="8"/>
      <c r="F41" s="6">
        <f t="shared" si="4"/>
        <v>715.45</v>
      </c>
      <c r="G41" s="6">
        <f t="shared" si="5"/>
        <v>550.3399999999999</v>
      </c>
      <c r="H41" s="6">
        <f t="shared" si="6"/>
        <v>142539.49</v>
      </c>
      <c r="I41" s="6"/>
      <c r="J41" s="6"/>
      <c r="K41" s="6">
        <f t="shared" si="7"/>
        <v>178.8625</v>
      </c>
      <c r="L41" s="52">
        <f>IF(A41="","",SUM($K$28:K41))</f>
        <v>2565.1375000000003</v>
      </c>
    </row>
    <row r="42" spans="1:12" ht="12.75">
      <c r="A42" s="4">
        <f t="shared" si="0"/>
        <v>15</v>
      </c>
      <c r="B42" s="5">
        <f t="shared" si="1"/>
        <v>39538</v>
      </c>
      <c r="C42" s="6">
        <f t="shared" si="2"/>
        <v>1265.79</v>
      </c>
      <c r="D42" s="6">
        <f t="shared" si="3"/>
        <v>0</v>
      </c>
      <c r="E42" s="8"/>
      <c r="F42" s="6">
        <f t="shared" si="4"/>
        <v>712.7</v>
      </c>
      <c r="G42" s="6">
        <f t="shared" si="5"/>
        <v>553.0899999999999</v>
      </c>
      <c r="H42" s="6">
        <f t="shared" si="6"/>
        <v>141986.4</v>
      </c>
      <c r="I42" s="6"/>
      <c r="J42" s="6"/>
      <c r="K42" s="6">
        <f t="shared" si="7"/>
        <v>178.175</v>
      </c>
      <c r="L42" s="52">
        <f>IF(A42="","",SUM($K$28:K42))</f>
        <v>2743.3125000000005</v>
      </c>
    </row>
    <row r="43" spans="1:12" ht="12.75">
      <c r="A43" s="4">
        <f t="shared" si="0"/>
        <v>16</v>
      </c>
      <c r="B43" s="5">
        <f t="shared" si="1"/>
        <v>39568</v>
      </c>
      <c r="C43" s="6">
        <f t="shared" si="2"/>
        <v>1265.79</v>
      </c>
      <c r="D43" s="6">
        <f t="shared" si="3"/>
        <v>0</v>
      </c>
      <c r="E43" s="8"/>
      <c r="F43" s="6">
        <f t="shared" si="4"/>
        <v>709.93</v>
      </c>
      <c r="G43" s="6">
        <f t="shared" si="5"/>
        <v>555.86</v>
      </c>
      <c r="H43" s="6">
        <f t="shared" si="6"/>
        <v>141430.54</v>
      </c>
      <c r="I43" s="6"/>
      <c r="J43" s="6"/>
      <c r="K43" s="6">
        <f t="shared" si="7"/>
        <v>177.4825</v>
      </c>
      <c r="L43" s="52">
        <f>IF(A43="","",SUM($K$28:K43))</f>
        <v>2920.7950000000005</v>
      </c>
    </row>
    <row r="44" spans="1:12" ht="12.75">
      <c r="A44" s="4">
        <f t="shared" si="0"/>
        <v>17</v>
      </c>
      <c r="B44" s="5">
        <f t="shared" si="1"/>
        <v>39599</v>
      </c>
      <c r="C44" s="6">
        <f t="shared" si="2"/>
        <v>1265.79</v>
      </c>
      <c r="D44" s="6">
        <f t="shared" si="3"/>
        <v>0</v>
      </c>
      <c r="E44" s="8"/>
      <c r="F44" s="6">
        <f t="shared" si="4"/>
        <v>707.15</v>
      </c>
      <c r="G44" s="6">
        <f t="shared" si="5"/>
        <v>558.64</v>
      </c>
      <c r="H44" s="6">
        <f t="shared" si="6"/>
        <v>140871.9</v>
      </c>
      <c r="I44" s="6"/>
      <c r="J44" s="6"/>
      <c r="K44" s="6">
        <f t="shared" si="7"/>
        <v>176.7875</v>
      </c>
      <c r="L44" s="52">
        <f>IF(A44="","",SUM($K$28:K44))</f>
        <v>3097.5825000000004</v>
      </c>
    </row>
    <row r="45" spans="1:12" ht="12.75">
      <c r="A45" s="4">
        <f t="shared" si="0"/>
        <v>18</v>
      </c>
      <c r="B45" s="5">
        <f t="shared" si="1"/>
        <v>39629</v>
      </c>
      <c r="C45" s="6">
        <f t="shared" si="2"/>
        <v>1265.79</v>
      </c>
      <c r="D45" s="6">
        <f t="shared" si="3"/>
        <v>0</v>
      </c>
      <c r="E45" s="8"/>
      <c r="F45" s="6">
        <f t="shared" si="4"/>
        <v>704.36</v>
      </c>
      <c r="G45" s="6">
        <f t="shared" si="5"/>
        <v>561.43</v>
      </c>
      <c r="H45" s="6">
        <f t="shared" si="6"/>
        <v>140310.47</v>
      </c>
      <c r="I45" s="6"/>
      <c r="J45" s="6"/>
      <c r="K45" s="6">
        <f t="shared" si="7"/>
        <v>176.09</v>
      </c>
      <c r="L45" s="52">
        <f>IF(A45="","",SUM($K$28:K45))</f>
        <v>3273.6725000000006</v>
      </c>
    </row>
    <row r="46" spans="1:12" ht="12.75">
      <c r="A46" s="4">
        <f t="shared" si="0"/>
        <v>19</v>
      </c>
      <c r="B46" s="5">
        <f t="shared" si="1"/>
        <v>39660</v>
      </c>
      <c r="C46" s="6">
        <f t="shared" si="2"/>
        <v>1265.79</v>
      </c>
      <c r="D46" s="6">
        <f t="shared" si="3"/>
        <v>0</v>
      </c>
      <c r="E46" s="8"/>
      <c r="F46" s="6">
        <f t="shared" si="4"/>
        <v>701.55</v>
      </c>
      <c r="G46" s="6">
        <f t="shared" si="5"/>
        <v>564.24</v>
      </c>
      <c r="H46" s="6">
        <f t="shared" si="6"/>
        <v>139746.23</v>
      </c>
      <c r="I46" s="6"/>
      <c r="J46" s="6"/>
      <c r="K46" s="6">
        <f t="shared" si="7"/>
        <v>175.3875</v>
      </c>
      <c r="L46" s="52">
        <f>IF(A46="","",SUM($K$28:K46))</f>
        <v>3449.0600000000004</v>
      </c>
    </row>
    <row r="47" spans="1:12" ht="12.75">
      <c r="A47" s="4">
        <f t="shared" si="0"/>
        <v>20</v>
      </c>
      <c r="B47" s="5">
        <f t="shared" si="1"/>
        <v>39691</v>
      </c>
      <c r="C47" s="6">
        <f t="shared" si="2"/>
        <v>1265.79</v>
      </c>
      <c r="D47" s="6">
        <f t="shared" si="3"/>
        <v>0</v>
      </c>
      <c r="E47" s="8"/>
      <c r="F47" s="6">
        <f t="shared" si="4"/>
        <v>698.73</v>
      </c>
      <c r="G47" s="6">
        <f t="shared" si="5"/>
        <v>567.06</v>
      </c>
      <c r="H47" s="6">
        <f t="shared" si="6"/>
        <v>139179.17</v>
      </c>
      <c r="I47" s="6"/>
      <c r="J47" s="6"/>
      <c r="K47" s="6">
        <f t="shared" si="7"/>
        <v>174.6825</v>
      </c>
      <c r="L47" s="52">
        <f>IF(A47="","",SUM($K$28:K47))</f>
        <v>3623.7425000000003</v>
      </c>
    </row>
    <row r="48" spans="1:12" ht="12.75">
      <c r="A48" s="4">
        <f t="shared" si="0"/>
        <v>21</v>
      </c>
      <c r="B48" s="5">
        <f t="shared" si="1"/>
        <v>39721</v>
      </c>
      <c r="C48" s="6">
        <f t="shared" si="2"/>
        <v>1265.79</v>
      </c>
      <c r="D48" s="6">
        <f t="shared" si="3"/>
        <v>0</v>
      </c>
      <c r="E48" s="8"/>
      <c r="F48" s="6">
        <f t="shared" si="4"/>
        <v>695.9</v>
      </c>
      <c r="G48" s="6">
        <f t="shared" si="5"/>
        <v>569.89</v>
      </c>
      <c r="H48" s="6">
        <f t="shared" si="6"/>
        <v>138609.28</v>
      </c>
      <c r="I48" s="6"/>
      <c r="J48" s="6"/>
      <c r="K48" s="6">
        <f t="shared" si="7"/>
        <v>173.975</v>
      </c>
      <c r="L48" s="52">
        <f>IF(A48="","",SUM($K$28:K48))</f>
        <v>3797.7175</v>
      </c>
    </row>
    <row r="49" spans="1:12" ht="12.75">
      <c r="A49" s="4">
        <f t="shared" si="0"/>
        <v>22</v>
      </c>
      <c r="B49" s="5">
        <f t="shared" si="1"/>
        <v>39752</v>
      </c>
      <c r="C49" s="6">
        <f t="shared" si="2"/>
        <v>1265.79</v>
      </c>
      <c r="D49" s="6">
        <f t="shared" si="3"/>
        <v>0</v>
      </c>
      <c r="E49" s="8"/>
      <c r="F49" s="6">
        <f t="shared" si="4"/>
        <v>693.05</v>
      </c>
      <c r="G49" s="6">
        <f t="shared" si="5"/>
        <v>572.74</v>
      </c>
      <c r="H49" s="6">
        <f t="shared" si="6"/>
        <v>138036.54</v>
      </c>
      <c r="I49" s="6"/>
      <c r="J49" s="6"/>
      <c r="K49" s="6">
        <f t="shared" si="7"/>
        <v>173.2625</v>
      </c>
      <c r="L49" s="52">
        <f>IF(A49="","",SUM($K$28:K49))</f>
        <v>3970.98</v>
      </c>
    </row>
    <row r="50" spans="1:12" ht="12.75">
      <c r="A50" s="4">
        <f t="shared" si="0"/>
        <v>23</v>
      </c>
      <c r="B50" s="5">
        <f t="shared" si="1"/>
        <v>39782</v>
      </c>
      <c r="C50" s="6">
        <f t="shared" si="2"/>
        <v>1265.79</v>
      </c>
      <c r="D50" s="6">
        <f t="shared" si="3"/>
        <v>0</v>
      </c>
      <c r="E50" s="8"/>
      <c r="F50" s="6">
        <f t="shared" si="4"/>
        <v>690.18</v>
      </c>
      <c r="G50" s="6">
        <f t="shared" si="5"/>
        <v>575.61</v>
      </c>
      <c r="H50" s="6">
        <f t="shared" si="6"/>
        <v>137460.93000000002</v>
      </c>
      <c r="I50" s="6"/>
      <c r="J50" s="6"/>
      <c r="K50" s="6">
        <f t="shared" si="7"/>
        <v>172.545</v>
      </c>
      <c r="L50" s="52">
        <f>IF(A50="","",SUM($K$28:K50))</f>
        <v>4143.525</v>
      </c>
    </row>
    <row r="51" spans="1:12" ht="12.75">
      <c r="A51" s="4">
        <f t="shared" si="0"/>
        <v>24</v>
      </c>
      <c r="B51" s="5">
        <f t="shared" si="1"/>
        <v>39813</v>
      </c>
      <c r="C51" s="6">
        <f t="shared" si="2"/>
        <v>1265.79</v>
      </c>
      <c r="D51" s="6">
        <f t="shared" si="3"/>
        <v>0</v>
      </c>
      <c r="E51" s="8"/>
      <c r="F51" s="6">
        <f t="shared" si="4"/>
        <v>687.3</v>
      </c>
      <c r="G51" s="6">
        <f t="shared" si="5"/>
        <v>578.49</v>
      </c>
      <c r="H51" s="6">
        <f t="shared" si="6"/>
        <v>136882.44000000003</v>
      </c>
      <c r="I51" s="6"/>
      <c r="J51" s="6"/>
      <c r="K51" s="6">
        <f t="shared" si="7"/>
        <v>171.825</v>
      </c>
      <c r="L51" s="52">
        <f>IF(A51="","",SUM($K$28:K51))</f>
        <v>4315.349999999999</v>
      </c>
    </row>
    <row r="52" spans="1:12" ht="12.75">
      <c r="A52" s="4">
        <f t="shared" si="0"/>
        <v>25</v>
      </c>
      <c r="B52" s="5">
        <f t="shared" si="1"/>
        <v>39844</v>
      </c>
      <c r="C52" s="6">
        <f t="shared" si="2"/>
        <v>1265.79</v>
      </c>
      <c r="D52" s="6">
        <f t="shared" si="3"/>
        <v>0</v>
      </c>
      <c r="E52" s="8"/>
      <c r="F52" s="6">
        <f t="shared" si="4"/>
        <v>684.41</v>
      </c>
      <c r="G52" s="6">
        <f t="shared" si="5"/>
        <v>581.38</v>
      </c>
      <c r="H52" s="6">
        <f t="shared" si="6"/>
        <v>136301.06000000003</v>
      </c>
      <c r="I52" s="6"/>
      <c r="J52" s="6"/>
      <c r="K52" s="6">
        <f t="shared" si="7"/>
        <v>171.1025</v>
      </c>
      <c r="L52" s="52">
        <f>IF(A52="","",SUM($K$28:K52))</f>
        <v>4486.452499999999</v>
      </c>
    </row>
    <row r="53" spans="1:12" ht="12.75">
      <c r="A53" s="4">
        <f t="shared" si="0"/>
        <v>26</v>
      </c>
      <c r="B53" s="5">
        <f t="shared" si="1"/>
        <v>39872</v>
      </c>
      <c r="C53" s="6">
        <f t="shared" si="2"/>
        <v>1265.79</v>
      </c>
      <c r="D53" s="6">
        <f t="shared" si="3"/>
        <v>0</v>
      </c>
      <c r="E53" s="8"/>
      <c r="F53" s="6">
        <f t="shared" si="4"/>
        <v>681.51</v>
      </c>
      <c r="G53" s="6">
        <f t="shared" si="5"/>
        <v>584.28</v>
      </c>
      <c r="H53" s="6">
        <f t="shared" si="6"/>
        <v>135716.78000000003</v>
      </c>
      <c r="I53" s="6"/>
      <c r="J53" s="6"/>
      <c r="K53" s="6">
        <f t="shared" si="7"/>
        <v>170.3775</v>
      </c>
      <c r="L53" s="52">
        <f>IF(A53="","",SUM($K$28:K53))</f>
        <v>4656.829999999999</v>
      </c>
    </row>
    <row r="54" spans="1:12" ht="12.75">
      <c r="A54" s="4">
        <f t="shared" si="0"/>
        <v>27</v>
      </c>
      <c r="B54" s="5">
        <f t="shared" si="1"/>
        <v>39903</v>
      </c>
      <c r="C54" s="6">
        <f t="shared" si="2"/>
        <v>1265.79</v>
      </c>
      <c r="D54" s="6">
        <f t="shared" si="3"/>
        <v>0</v>
      </c>
      <c r="E54" s="8"/>
      <c r="F54" s="6">
        <f t="shared" si="4"/>
        <v>678.58</v>
      </c>
      <c r="G54" s="6">
        <f t="shared" si="5"/>
        <v>587.2099999999999</v>
      </c>
      <c r="H54" s="6">
        <f t="shared" si="6"/>
        <v>135129.57000000004</v>
      </c>
      <c r="I54" s="6"/>
      <c r="J54" s="6"/>
      <c r="K54" s="6">
        <f t="shared" si="7"/>
        <v>169.645</v>
      </c>
      <c r="L54" s="52">
        <f>IF(A54="","",SUM($K$28:K54))</f>
        <v>4826.474999999999</v>
      </c>
    </row>
    <row r="55" spans="1:12" ht="12.75">
      <c r="A55" s="4">
        <f t="shared" si="0"/>
        <v>28</v>
      </c>
      <c r="B55" s="5">
        <f t="shared" si="1"/>
        <v>39933</v>
      </c>
      <c r="C55" s="6">
        <f t="shared" si="2"/>
        <v>1265.79</v>
      </c>
      <c r="D55" s="6">
        <f t="shared" si="3"/>
        <v>0</v>
      </c>
      <c r="E55" s="8"/>
      <c r="F55" s="6">
        <f t="shared" si="4"/>
        <v>675.65</v>
      </c>
      <c r="G55" s="6">
        <f t="shared" si="5"/>
        <v>590.14</v>
      </c>
      <c r="H55" s="6">
        <f t="shared" si="6"/>
        <v>134539.43000000002</v>
      </c>
      <c r="I55" s="6"/>
      <c r="J55" s="6"/>
      <c r="K55" s="6">
        <f t="shared" si="7"/>
        <v>168.9125</v>
      </c>
      <c r="L55" s="52">
        <f>IF(A55="","",SUM($K$28:K55))</f>
        <v>4995.3875</v>
      </c>
    </row>
    <row r="56" spans="1:12" ht="12.75">
      <c r="A56" s="4">
        <f t="shared" si="0"/>
        <v>29</v>
      </c>
      <c r="B56" s="5">
        <f t="shared" si="1"/>
        <v>39964</v>
      </c>
      <c r="C56" s="6">
        <f t="shared" si="2"/>
        <v>1265.79</v>
      </c>
      <c r="D56" s="6">
        <f t="shared" si="3"/>
        <v>0</v>
      </c>
      <c r="E56" s="8"/>
      <c r="F56" s="6">
        <f t="shared" si="4"/>
        <v>672.7</v>
      </c>
      <c r="G56" s="6">
        <f t="shared" si="5"/>
        <v>593.0899999999999</v>
      </c>
      <c r="H56" s="6">
        <f t="shared" si="6"/>
        <v>133946.34000000003</v>
      </c>
      <c r="I56" s="6"/>
      <c r="J56" s="6"/>
      <c r="K56" s="6">
        <f t="shared" si="7"/>
        <v>168.175</v>
      </c>
      <c r="L56" s="52">
        <f>IF(A56="","",SUM($K$28:K56))</f>
        <v>5163.5625</v>
      </c>
    </row>
    <row r="57" spans="1:12" ht="12.75">
      <c r="A57" s="4">
        <f t="shared" si="0"/>
        <v>30</v>
      </c>
      <c r="B57" s="5">
        <f t="shared" si="1"/>
        <v>39994</v>
      </c>
      <c r="C57" s="6">
        <f t="shared" si="2"/>
        <v>1265.79</v>
      </c>
      <c r="D57" s="6">
        <f t="shared" si="3"/>
        <v>0</v>
      </c>
      <c r="E57" s="8"/>
      <c r="F57" s="6">
        <f t="shared" si="4"/>
        <v>669.73</v>
      </c>
      <c r="G57" s="6">
        <f t="shared" si="5"/>
        <v>596.06</v>
      </c>
      <c r="H57" s="6">
        <f t="shared" si="6"/>
        <v>133350.28000000003</v>
      </c>
      <c r="I57" s="6"/>
      <c r="J57" s="6"/>
      <c r="K57" s="6">
        <f t="shared" si="7"/>
        <v>167.4325</v>
      </c>
      <c r="L57" s="52">
        <f>IF(A57="","",SUM($K$28:K57))</f>
        <v>5330.995</v>
      </c>
    </row>
    <row r="58" spans="1:12" ht="12.75">
      <c r="A58" s="4">
        <f t="shared" si="0"/>
        <v>31</v>
      </c>
      <c r="B58" s="5">
        <f t="shared" si="1"/>
        <v>40025</v>
      </c>
      <c r="C58" s="6">
        <f t="shared" si="2"/>
        <v>1265.79</v>
      </c>
      <c r="D58" s="6">
        <f t="shared" si="3"/>
        <v>0</v>
      </c>
      <c r="E58" s="8"/>
      <c r="F58" s="6">
        <f t="shared" si="4"/>
        <v>666.75</v>
      </c>
      <c r="G58" s="6">
        <f t="shared" si="5"/>
        <v>599.04</v>
      </c>
      <c r="H58" s="6">
        <f t="shared" si="6"/>
        <v>132751.24000000002</v>
      </c>
      <c r="I58" s="6"/>
      <c r="J58" s="6"/>
      <c r="K58" s="6">
        <f t="shared" si="7"/>
        <v>166.6875</v>
      </c>
      <c r="L58" s="52">
        <f>IF(A58="","",SUM($K$28:K58))</f>
        <v>5497.6825</v>
      </c>
    </row>
    <row r="59" spans="1:12" ht="12.75">
      <c r="A59" s="4">
        <f t="shared" si="0"/>
        <v>32</v>
      </c>
      <c r="B59" s="5">
        <f t="shared" si="1"/>
        <v>40056</v>
      </c>
      <c r="C59" s="6">
        <f t="shared" si="2"/>
        <v>1265.79</v>
      </c>
      <c r="D59" s="6">
        <f t="shared" si="3"/>
        <v>0</v>
      </c>
      <c r="E59" s="8"/>
      <c r="F59" s="6">
        <f t="shared" si="4"/>
        <v>663.76</v>
      </c>
      <c r="G59" s="6">
        <f t="shared" si="5"/>
        <v>602.03</v>
      </c>
      <c r="H59" s="6">
        <f t="shared" si="6"/>
        <v>132149.21000000002</v>
      </c>
      <c r="I59" s="6"/>
      <c r="J59" s="6"/>
      <c r="K59" s="6">
        <f t="shared" si="7"/>
        <v>165.94</v>
      </c>
      <c r="L59" s="52">
        <f>IF(A59="","",SUM($K$28:K59))</f>
        <v>5663.6224999999995</v>
      </c>
    </row>
    <row r="60" spans="1:12" ht="12.75">
      <c r="A60" s="4">
        <f t="shared" si="0"/>
        <v>33</v>
      </c>
      <c r="B60" s="5">
        <f t="shared" si="1"/>
        <v>40086</v>
      </c>
      <c r="C60" s="6">
        <f t="shared" si="2"/>
        <v>1265.79</v>
      </c>
      <c r="D60" s="6">
        <f t="shared" si="3"/>
        <v>0</v>
      </c>
      <c r="E60" s="8"/>
      <c r="F60" s="6">
        <f t="shared" si="4"/>
        <v>660.75</v>
      </c>
      <c r="G60" s="6">
        <f t="shared" si="5"/>
        <v>605.04</v>
      </c>
      <c r="H60" s="6">
        <f t="shared" si="6"/>
        <v>131544.17</v>
      </c>
      <c r="I60" s="6"/>
      <c r="J60" s="6"/>
      <c r="K60" s="6">
        <f t="shared" si="7"/>
        <v>165.1875</v>
      </c>
      <c r="L60" s="52">
        <f>IF(A60="","",SUM($K$28:K60))</f>
        <v>5828.8099999999995</v>
      </c>
    </row>
    <row r="61" spans="1:12" ht="12.75">
      <c r="A61" s="4">
        <f t="shared" si="0"/>
        <v>34</v>
      </c>
      <c r="B61" s="5">
        <f t="shared" si="1"/>
        <v>40117</v>
      </c>
      <c r="C61" s="6">
        <f t="shared" si="2"/>
        <v>1265.79</v>
      </c>
      <c r="D61" s="6">
        <f t="shared" si="3"/>
        <v>0</v>
      </c>
      <c r="E61" s="8"/>
      <c r="F61" s="6">
        <f t="shared" si="4"/>
        <v>657.72</v>
      </c>
      <c r="G61" s="6">
        <f t="shared" si="5"/>
        <v>608.0699999999999</v>
      </c>
      <c r="H61" s="6">
        <f t="shared" si="6"/>
        <v>130936.1</v>
      </c>
      <c r="I61" s="6"/>
      <c r="J61" s="6"/>
      <c r="K61" s="6">
        <f t="shared" si="7"/>
        <v>164.43</v>
      </c>
      <c r="L61" s="52">
        <f>IF(A61="","",SUM($K$28:K61))</f>
        <v>5993.24</v>
      </c>
    </row>
    <row r="62" spans="1:12" ht="12.75">
      <c r="A62" s="4">
        <f t="shared" si="0"/>
        <v>35</v>
      </c>
      <c r="B62" s="5">
        <f t="shared" si="1"/>
        <v>40147</v>
      </c>
      <c r="C62" s="6">
        <f t="shared" si="2"/>
        <v>1265.79</v>
      </c>
      <c r="D62" s="6">
        <f t="shared" si="3"/>
        <v>0</v>
      </c>
      <c r="E62" s="8"/>
      <c r="F62" s="6">
        <f t="shared" si="4"/>
        <v>654.68</v>
      </c>
      <c r="G62" s="6">
        <f t="shared" si="5"/>
        <v>611.11</v>
      </c>
      <c r="H62" s="6">
        <f t="shared" si="6"/>
        <v>130324.99</v>
      </c>
      <c r="I62" s="6"/>
      <c r="J62" s="6"/>
      <c r="K62" s="6">
        <f t="shared" si="7"/>
        <v>163.67</v>
      </c>
      <c r="L62" s="52">
        <f>IF(A62="","",SUM($K$28:K62))</f>
        <v>6156.91</v>
      </c>
    </row>
    <row r="63" spans="1:12" ht="12.75">
      <c r="A63" s="4">
        <f t="shared" si="0"/>
        <v>36</v>
      </c>
      <c r="B63" s="5">
        <f t="shared" si="1"/>
        <v>40178</v>
      </c>
      <c r="C63" s="6">
        <f t="shared" si="2"/>
        <v>1265.79</v>
      </c>
      <c r="D63" s="6">
        <f t="shared" si="3"/>
        <v>0</v>
      </c>
      <c r="E63" s="8"/>
      <c r="F63" s="6">
        <f t="shared" si="4"/>
        <v>651.62</v>
      </c>
      <c r="G63" s="6">
        <f t="shared" si="5"/>
        <v>614.17</v>
      </c>
      <c r="H63" s="6">
        <f t="shared" si="6"/>
        <v>129710.82</v>
      </c>
      <c r="I63" s="6"/>
      <c r="J63" s="6"/>
      <c r="K63" s="6">
        <f t="shared" si="7"/>
        <v>162.905</v>
      </c>
      <c r="L63" s="52">
        <f>IF(A63="","",SUM($K$28:K63))</f>
        <v>6319.815</v>
      </c>
    </row>
    <row r="64" spans="1:12" ht="12.75">
      <c r="A64" s="4">
        <f t="shared" si="0"/>
        <v>37</v>
      </c>
      <c r="B64" s="5">
        <f t="shared" si="1"/>
        <v>40209</v>
      </c>
      <c r="C64" s="6">
        <f t="shared" si="2"/>
        <v>1265.79</v>
      </c>
      <c r="D64" s="6">
        <f t="shared" si="3"/>
        <v>0</v>
      </c>
      <c r="E64" s="8"/>
      <c r="F64" s="6">
        <f t="shared" si="4"/>
        <v>648.55</v>
      </c>
      <c r="G64" s="6">
        <f t="shared" si="5"/>
        <v>617.24</v>
      </c>
      <c r="H64" s="6">
        <f t="shared" si="6"/>
        <v>129093.58</v>
      </c>
      <c r="I64" s="6"/>
      <c r="J64" s="6"/>
      <c r="K64" s="6">
        <f t="shared" si="7"/>
        <v>162.1375</v>
      </c>
      <c r="L64" s="52">
        <f>IF(A64="","",SUM($K$28:K64))</f>
        <v>6481.952499999999</v>
      </c>
    </row>
    <row r="65" spans="1:12" ht="12.75">
      <c r="A65" s="4">
        <f t="shared" si="0"/>
        <v>38</v>
      </c>
      <c r="B65" s="5">
        <f t="shared" si="1"/>
        <v>40237</v>
      </c>
      <c r="C65" s="6">
        <f t="shared" si="2"/>
        <v>1265.79</v>
      </c>
      <c r="D65" s="6">
        <f t="shared" si="3"/>
        <v>0</v>
      </c>
      <c r="E65" s="8"/>
      <c r="F65" s="6">
        <f t="shared" si="4"/>
        <v>645.47</v>
      </c>
      <c r="G65" s="6">
        <f t="shared" si="5"/>
        <v>620.3199999999999</v>
      </c>
      <c r="H65" s="6">
        <f t="shared" si="6"/>
        <v>128473.26</v>
      </c>
      <c r="I65" s="6"/>
      <c r="J65" s="6"/>
      <c r="K65" s="6">
        <f t="shared" si="7"/>
        <v>161.3675</v>
      </c>
      <c r="L65" s="52">
        <f>IF(A65="","",SUM($K$28:K65))</f>
        <v>6643.32</v>
      </c>
    </row>
    <row r="66" spans="1:12" ht="12.75">
      <c r="A66" s="4">
        <f t="shared" si="0"/>
        <v>39</v>
      </c>
      <c r="B66" s="5">
        <f t="shared" si="1"/>
        <v>40268</v>
      </c>
      <c r="C66" s="6">
        <f t="shared" si="2"/>
        <v>1265.79</v>
      </c>
      <c r="D66" s="6">
        <f t="shared" si="3"/>
        <v>0</v>
      </c>
      <c r="E66" s="8"/>
      <c r="F66" s="6">
        <f t="shared" si="4"/>
        <v>642.37</v>
      </c>
      <c r="G66" s="6">
        <f t="shared" si="5"/>
        <v>623.42</v>
      </c>
      <c r="H66" s="6">
        <f t="shared" si="6"/>
        <v>127849.84</v>
      </c>
      <c r="I66" s="6"/>
      <c r="J66" s="6"/>
      <c r="K66" s="6">
        <f t="shared" si="7"/>
        <v>160.5925</v>
      </c>
      <c r="L66" s="52">
        <f>IF(A66="","",SUM($K$28:K66))</f>
        <v>6803.912499999999</v>
      </c>
    </row>
    <row r="67" spans="1:12" ht="12.75">
      <c r="A67" s="4">
        <f t="shared" si="0"/>
        <v>40</v>
      </c>
      <c r="B67" s="5">
        <f t="shared" si="1"/>
        <v>40298</v>
      </c>
      <c r="C67" s="6">
        <f t="shared" si="2"/>
        <v>1265.79</v>
      </c>
      <c r="D67" s="6">
        <f t="shared" si="3"/>
        <v>0</v>
      </c>
      <c r="E67" s="8"/>
      <c r="F67" s="6">
        <f t="shared" si="4"/>
        <v>639.25</v>
      </c>
      <c r="G67" s="6">
        <f t="shared" si="5"/>
        <v>626.54</v>
      </c>
      <c r="H67" s="6">
        <f t="shared" si="6"/>
        <v>127223.3</v>
      </c>
      <c r="I67" s="6"/>
      <c r="J67" s="6"/>
      <c r="K67" s="6">
        <f t="shared" si="7"/>
        <v>159.8125</v>
      </c>
      <c r="L67" s="52">
        <f>IF(A67="","",SUM($K$28:K67))</f>
        <v>6963.724999999999</v>
      </c>
    </row>
    <row r="68" spans="1:12" ht="12.75">
      <c r="A68" s="4">
        <f t="shared" si="0"/>
        <v>41</v>
      </c>
      <c r="B68" s="5">
        <f t="shared" si="1"/>
        <v>40329</v>
      </c>
      <c r="C68" s="6">
        <f t="shared" si="2"/>
        <v>1265.79</v>
      </c>
      <c r="D68" s="6">
        <f t="shared" si="3"/>
        <v>0</v>
      </c>
      <c r="E68" s="8"/>
      <c r="F68" s="6">
        <f t="shared" si="4"/>
        <v>636.12</v>
      </c>
      <c r="G68" s="6">
        <f t="shared" si="5"/>
        <v>629.67</v>
      </c>
      <c r="H68" s="6">
        <f t="shared" si="6"/>
        <v>126593.63</v>
      </c>
      <c r="I68" s="6"/>
      <c r="J68" s="6"/>
      <c r="K68" s="6">
        <f t="shared" si="7"/>
        <v>159.03</v>
      </c>
      <c r="L68" s="52">
        <f>IF(A68="","",SUM($K$28:K68))</f>
        <v>7122.754999999999</v>
      </c>
    </row>
    <row r="69" spans="1:12" ht="12.75">
      <c r="A69" s="4">
        <f t="shared" si="0"/>
        <v>42</v>
      </c>
      <c r="B69" s="5">
        <f t="shared" si="1"/>
        <v>40359</v>
      </c>
      <c r="C69" s="6">
        <f t="shared" si="2"/>
        <v>1265.79</v>
      </c>
      <c r="D69" s="6">
        <f t="shared" si="3"/>
        <v>0</v>
      </c>
      <c r="E69" s="8"/>
      <c r="F69" s="6">
        <f t="shared" si="4"/>
        <v>632.97</v>
      </c>
      <c r="G69" s="6">
        <f t="shared" si="5"/>
        <v>632.8199999999999</v>
      </c>
      <c r="H69" s="6">
        <f t="shared" si="6"/>
        <v>125960.81</v>
      </c>
      <c r="I69" s="6"/>
      <c r="J69" s="6"/>
      <c r="K69" s="6">
        <f t="shared" si="7"/>
        <v>158.2425</v>
      </c>
      <c r="L69" s="52">
        <f>IF(A69="","",SUM($K$28:K69))</f>
        <v>7280.9974999999995</v>
      </c>
    </row>
    <row r="70" spans="1:12" ht="12.75">
      <c r="A70" s="4">
        <f t="shared" si="0"/>
        <v>43</v>
      </c>
      <c r="B70" s="5">
        <f t="shared" si="1"/>
        <v>40390</v>
      </c>
      <c r="C70" s="6">
        <f t="shared" si="2"/>
        <v>1265.79</v>
      </c>
      <c r="D70" s="6">
        <f t="shared" si="3"/>
        <v>0</v>
      </c>
      <c r="E70" s="8"/>
      <c r="F70" s="6">
        <f t="shared" si="4"/>
        <v>629.8</v>
      </c>
      <c r="G70" s="6">
        <f t="shared" si="5"/>
        <v>635.99</v>
      </c>
      <c r="H70" s="6">
        <f t="shared" si="6"/>
        <v>125324.81999999999</v>
      </c>
      <c r="I70" s="6"/>
      <c r="J70" s="6"/>
      <c r="K70" s="6">
        <f t="shared" si="7"/>
        <v>157.45</v>
      </c>
      <c r="L70" s="52">
        <f>IF(A70="","",SUM($K$28:K70))</f>
        <v>7438.447499999999</v>
      </c>
    </row>
    <row r="71" spans="1:12" ht="12.75">
      <c r="A71" s="4">
        <f t="shared" si="0"/>
        <v>44</v>
      </c>
      <c r="B71" s="5">
        <f t="shared" si="1"/>
        <v>40421</v>
      </c>
      <c r="C71" s="6">
        <f t="shared" si="2"/>
        <v>1265.79</v>
      </c>
      <c r="D71" s="6">
        <f t="shared" si="3"/>
        <v>0</v>
      </c>
      <c r="E71" s="8"/>
      <c r="F71" s="6">
        <f t="shared" si="4"/>
        <v>626.62</v>
      </c>
      <c r="G71" s="6">
        <f t="shared" si="5"/>
        <v>639.17</v>
      </c>
      <c r="H71" s="6">
        <f t="shared" si="6"/>
        <v>124685.65</v>
      </c>
      <c r="I71" s="6"/>
      <c r="J71" s="6"/>
      <c r="K71" s="6">
        <f t="shared" si="7"/>
        <v>156.655</v>
      </c>
      <c r="L71" s="52">
        <f>IF(A71="","",SUM($K$28:K71))</f>
        <v>7595.102499999999</v>
      </c>
    </row>
    <row r="72" spans="1:12" ht="12.75">
      <c r="A72" s="4">
        <f t="shared" si="0"/>
        <v>45</v>
      </c>
      <c r="B72" s="5">
        <f t="shared" si="1"/>
        <v>40451</v>
      </c>
      <c r="C72" s="6">
        <f t="shared" si="2"/>
        <v>1265.79</v>
      </c>
      <c r="D72" s="6">
        <f t="shared" si="3"/>
        <v>0</v>
      </c>
      <c r="E72" s="8"/>
      <c r="F72" s="6">
        <f t="shared" si="4"/>
        <v>623.43</v>
      </c>
      <c r="G72" s="6">
        <f t="shared" si="5"/>
        <v>642.36</v>
      </c>
      <c r="H72" s="6">
        <f t="shared" si="6"/>
        <v>124043.29</v>
      </c>
      <c r="I72" s="6"/>
      <c r="J72" s="6"/>
      <c r="K72" s="6">
        <f t="shared" si="7"/>
        <v>155.8575</v>
      </c>
      <c r="L72" s="52">
        <f>IF(A72="","",SUM($K$28:K72))</f>
        <v>7750.959999999999</v>
      </c>
    </row>
    <row r="73" spans="1:12" ht="12.75">
      <c r="A73" s="4">
        <f t="shared" si="0"/>
        <v>46</v>
      </c>
      <c r="B73" s="5">
        <f t="shared" si="1"/>
        <v>40482</v>
      </c>
      <c r="C73" s="6">
        <f t="shared" si="2"/>
        <v>1265.79</v>
      </c>
      <c r="D73" s="6">
        <f t="shared" si="3"/>
        <v>0</v>
      </c>
      <c r="E73" s="8"/>
      <c r="F73" s="6">
        <f t="shared" si="4"/>
        <v>620.22</v>
      </c>
      <c r="G73" s="6">
        <f t="shared" si="5"/>
        <v>645.5699999999999</v>
      </c>
      <c r="H73" s="6">
        <f t="shared" si="6"/>
        <v>123397.71999999999</v>
      </c>
      <c r="I73" s="6"/>
      <c r="J73" s="6"/>
      <c r="K73" s="6">
        <f t="shared" si="7"/>
        <v>155.055</v>
      </c>
      <c r="L73" s="52">
        <f>IF(A73="","",SUM($K$28:K73))</f>
        <v>7906.014999999999</v>
      </c>
    </row>
    <row r="74" spans="1:12" ht="12.75">
      <c r="A74" s="4">
        <f t="shared" si="0"/>
        <v>47</v>
      </c>
      <c r="B74" s="5">
        <f t="shared" si="1"/>
        <v>40512</v>
      </c>
      <c r="C74" s="6">
        <f t="shared" si="2"/>
        <v>1265.79</v>
      </c>
      <c r="D74" s="6">
        <f t="shared" si="3"/>
        <v>0</v>
      </c>
      <c r="E74" s="8"/>
      <c r="F74" s="6">
        <f t="shared" si="4"/>
        <v>616.99</v>
      </c>
      <c r="G74" s="6">
        <f t="shared" si="5"/>
        <v>648.8</v>
      </c>
      <c r="H74" s="6">
        <f t="shared" si="6"/>
        <v>122748.91999999998</v>
      </c>
      <c r="I74" s="6"/>
      <c r="J74" s="6"/>
      <c r="K74" s="6">
        <f t="shared" si="7"/>
        <v>154.2475</v>
      </c>
      <c r="L74" s="52">
        <f>IF(A74="","",SUM($K$28:K74))</f>
        <v>8060.2625</v>
      </c>
    </row>
    <row r="75" spans="1:12" ht="12.75">
      <c r="A75" s="4">
        <f t="shared" si="0"/>
        <v>48</v>
      </c>
      <c r="B75" s="5">
        <f t="shared" si="1"/>
        <v>40543</v>
      </c>
      <c r="C75" s="6">
        <f t="shared" si="2"/>
        <v>1265.79</v>
      </c>
      <c r="D75" s="6">
        <f t="shared" si="3"/>
        <v>0</v>
      </c>
      <c r="E75" s="8"/>
      <c r="F75" s="6">
        <f t="shared" si="4"/>
        <v>613.74</v>
      </c>
      <c r="G75" s="6">
        <f t="shared" si="5"/>
        <v>652.05</v>
      </c>
      <c r="H75" s="6">
        <f t="shared" si="6"/>
        <v>122096.86999999998</v>
      </c>
      <c r="I75" s="6"/>
      <c r="J75" s="6"/>
      <c r="K75" s="6">
        <f t="shared" si="7"/>
        <v>153.435</v>
      </c>
      <c r="L75" s="52">
        <f>IF(A75="","",SUM($K$28:K75))</f>
        <v>8213.6975</v>
      </c>
    </row>
    <row r="76" spans="1:12" ht="12.75">
      <c r="A76" s="4">
        <f t="shared" si="0"/>
        <v>49</v>
      </c>
      <c r="B76" s="5">
        <f t="shared" si="1"/>
        <v>40574</v>
      </c>
      <c r="C76" s="6">
        <f t="shared" si="2"/>
        <v>1265.79</v>
      </c>
      <c r="D76" s="6">
        <f t="shared" si="3"/>
        <v>0</v>
      </c>
      <c r="E76" s="8"/>
      <c r="F76" s="6">
        <f t="shared" si="4"/>
        <v>610.48</v>
      </c>
      <c r="G76" s="6">
        <f t="shared" si="5"/>
        <v>655.31</v>
      </c>
      <c r="H76" s="6">
        <f t="shared" si="6"/>
        <v>121441.55999999998</v>
      </c>
      <c r="I76" s="6"/>
      <c r="J76" s="6"/>
      <c r="K76" s="6">
        <f t="shared" si="7"/>
        <v>152.62</v>
      </c>
      <c r="L76" s="52">
        <f>IF(A76="","",SUM($K$28:K76))</f>
        <v>8366.317500000001</v>
      </c>
    </row>
    <row r="77" spans="1:12" ht="12.75">
      <c r="A77" s="4">
        <f t="shared" si="0"/>
        <v>50</v>
      </c>
      <c r="B77" s="5">
        <f t="shared" si="1"/>
        <v>40602</v>
      </c>
      <c r="C77" s="6">
        <f t="shared" si="2"/>
        <v>1265.79</v>
      </c>
      <c r="D77" s="6">
        <f t="shared" si="3"/>
        <v>0</v>
      </c>
      <c r="E77" s="8"/>
      <c r="F77" s="6">
        <f t="shared" si="4"/>
        <v>607.21</v>
      </c>
      <c r="G77" s="6">
        <f t="shared" si="5"/>
        <v>658.5799999999999</v>
      </c>
      <c r="H77" s="6">
        <f t="shared" si="6"/>
        <v>120782.97999999998</v>
      </c>
      <c r="I77" s="6"/>
      <c r="J77" s="6"/>
      <c r="K77" s="6">
        <f t="shared" si="7"/>
        <v>151.8025</v>
      </c>
      <c r="L77" s="52">
        <f>IF(A77="","",SUM($K$28:K77))</f>
        <v>8518.12</v>
      </c>
    </row>
    <row r="78" spans="1:12" ht="12.75">
      <c r="A78" s="4">
        <f t="shared" si="0"/>
        <v>51</v>
      </c>
      <c r="B78" s="5">
        <f t="shared" si="1"/>
        <v>40633</v>
      </c>
      <c r="C78" s="6">
        <f t="shared" si="2"/>
        <v>1265.79</v>
      </c>
      <c r="D78" s="6">
        <f t="shared" si="3"/>
        <v>0</v>
      </c>
      <c r="E78" s="8"/>
      <c r="F78" s="6">
        <f t="shared" si="4"/>
        <v>603.91</v>
      </c>
      <c r="G78" s="6">
        <f t="shared" si="5"/>
        <v>661.88</v>
      </c>
      <c r="H78" s="6">
        <f t="shared" si="6"/>
        <v>120121.09999999998</v>
      </c>
      <c r="I78" s="6"/>
      <c r="J78" s="6"/>
      <c r="K78" s="6">
        <f t="shared" si="7"/>
        <v>150.9775</v>
      </c>
      <c r="L78" s="52">
        <f>IF(A78="","",SUM($K$28:K78))</f>
        <v>8669.097500000002</v>
      </c>
    </row>
    <row r="79" spans="1:12" ht="12.75">
      <c r="A79" s="4">
        <f t="shared" si="0"/>
        <v>52</v>
      </c>
      <c r="B79" s="5">
        <f t="shared" si="1"/>
        <v>40663</v>
      </c>
      <c r="C79" s="6">
        <f t="shared" si="2"/>
        <v>1265.79</v>
      </c>
      <c r="D79" s="6">
        <f t="shared" si="3"/>
        <v>0</v>
      </c>
      <c r="E79" s="8"/>
      <c r="F79" s="6">
        <f t="shared" si="4"/>
        <v>600.61</v>
      </c>
      <c r="G79" s="6">
        <f t="shared" si="5"/>
        <v>665.18</v>
      </c>
      <c r="H79" s="6">
        <f t="shared" si="6"/>
        <v>119455.91999999998</v>
      </c>
      <c r="I79" s="6"/>
      <c r="J79" s="6"/>
      <c r="K79" s="6">
        <f t="shared" si="7"/>
        <v>150.1525</v>
      </c>
      <c r="L79" s="52">
        <f>IF(A79="","",SUM($K$28:K79))</f>
        <v>8819.250000000002</v>
      </c>
    </row>
    <row r="80" spans="1:12" ht="12.75">
      <c r="A80" s="4">
        <f t="shared" si="0"/>
        <v>53</v>
      </c>
      <c r="B80" s="5">
        <f t="shared" si="1"/>
        <v>40694</v>
      </c>
      <c r="C80" s="6">
        <f t="shared" si="2"/>
        <v>1265.79</v>
      </c>
      <c r="D80" s="6">
        <f t="shared" si="3"/>
        <v>0</v>
      </c>
      <c r="E80" s="8"/>
      <c r="F80" s="6">
        <f t="shared" si="4"/>
        <v>597.28</v>
      </c>
      <c r="G80" s="6">
        <f t="shared" si="5"/>
        <v>668.51</v>
      </c>
      <c r="H80" s="6">
        <f t="shared" si="6"/>
        <v>118787.40999999999</v>
      </c>
      <c r="I80" s="6"/>
      <c r="J80" s="6"/>
      <c r="K80" s="6">
        <f t="shared" si="7"/>
        <v>149.32</v>
      </c>
      <c r="L80" s="52">
        <f>IF(A80="","",SUM($K$28:K80))</f>
        <v>8968.570000000002</v>
      </c>
    </row>
    <row r="81" spans="1:12" ht="12.75">
      <c r="A81" s="4">
        <f t="shared" si="0"/>
        <v>54</v>
      </c>
      <c r="B81" s="5">
        <f t="shared" si="1"/>
        <v>40724</v>
      </c>
      <c r="C81" s="6">
        <f t="shared" si="2"/>
        <v>1265.79</v>
      </c>
      <c r="D81" s="6">
        <f t="shared" si="3"/>
        <v>0</v>
      </c>
      <c r="E81" s="8"/>
      <c r="F81" s="6">
        <f t="shared" si="4"/>
        <v>593.94</v>
      </c>
      <c r="G81" s="6">
        <f t="shared" si="5"/>
        <v>671.8499999999999</v>
      </c>
      <c r="H81" s="6">
        <f t="shared" si="6"/>
        <v>118115.55999999998</v>
      </c>
      <c r="I81" s="6"/>
      <c r="J81" s="6"/>
      <c r="K81" s="6">
        <f t="shared" si="7"/>
        <v>148.485</v>
      </c>
      <c r="L81" s="52">
        <f>IF(A81="","",SUM($K$28:K81))</f>
        <v>9117.055000000002</v>
      </c>
    </row>
    <row r="82" spans="1:12" ht="12.75">
      <c r="A82" s="4">
        <f t="shared" si="0"/>
        <v>55</v>
      </c>
      <c r="B82" s="5">
        <f t="shared" si="1"/>
        <v>40755</v>
      </c>
      <c r="C82" s="6">
        <f t="shared" si="2"/>
        <v>1265.79</v>
      </c>
      <c r="D82" s="6">
        <f t="shared" si="3"/>
        <v>0</v>
      </c>
      <c r="E82" s="8"/>
      <c r="F82" s="6">
        <f t="shared" si="4"/>
        <v>590.58</v>
      </c>
      <c r="G82" s="6">
        <f t="shared" si="5"/>
        <v>675.2099999999999</v>
      </c>
      <c r="H82" s="6">
        <f t="shared" si="6"/>
        <v>117440.34999999998</v>
      </c>
      <c r="I82" s="6"/>
      <c r="J82" s="6"/>
      <c r="K82" s="6">
        <f t="shared" si="7"/>
        <v>147.645</v>
      </c>
      <c r="L82" s="52">
        <f>IF(A82="","",SUM($K$28:K82))</f>
        <v>9264.700000000003</v>
      </c>
    </row>
    <row r="83" spans="1:12" ht="12.75">
      <c r="A83" s="4">
        <f t="shared" si="0"/>
        <v>56</v>
      </c>
      <c r="B83" s="5">
        <f t="shared" si="1"/>
        <v>40786</v>
      </c>
      <c r="C83" s="6">
        <f t="shared" si="2"/>
        <v>1265.79</v>
      </c>
      <c r="D83" s="6">
        <f t="shared" si="3"/>
        <v>0</v>
      </c>
      <c r="E83" s="8"/>
      <c r="F83" s="6">
        <f t="shared" si="4"/>
        <v>587.2</v>
      </c>
      <c r="G83" s="6">
        <f t="shared" si="5"/>
        <v>678.5899999999999</v>
      </c>
      <c r="H83" s="6">
        <f t="shared" si="6"/>
        <v>116761.75999999998</v>
      </c>
      <c r="I83" s="6"/>
      <c r="J83" s="6"/>
      <c r="K83" s="6">
        <f t="shared" si="7"/>
        <v>146.8</v>
      </c>
      <c r="L83" s="52">
        <f>IF(A83="","",SUM($K$28:K83))</f>
        <v>9411.500000000002</v>
      </c>
    </row>
    <row r="84" spans="1:12" ht="12.75">
      <c r="A84" s="4">
        <f t="shared" si="0"/>
        <v>57</v>
      </c>
      <c r="B84" s="5">
        <f t="shared" si="1"/>
        <v>40816</v>
      </c>
      <c r="C84" s="6">
        <f t="shared" si="2"/>
        <v>1265.79</v>
      </c>
      <c r="D84" s="6">
        <f t="shared" si="3"/>
        <v>0</v>
      </c>
      <c r="E84" s="8"/>
      <c r="F84" s="6">
        <f t="shared" si="4"/>
        <v>583.81</v>
      </c>
      <c r="G84" s="6">
        <f t="shared" si="5"/>
        <v>681.98</v>
      </c>
      <c r="H84" s="6">
        <f t="shared" si="6"/>
        <v>116079.77999999998</v>
      </c>
      <c r="I84" s="6"/>
      <c r="J84" s="6"/>
      <c r="K84" s="6">
        <f t="shared" si="7"/>
        <v>145.9525</v>
      </c>
      <c r="L84" s="52">
        <f>IF(A84="","",SUM($K$28:K84))</f>
        <v>9557.452500000001</v>
      </c>
    </row>
    <row r="85" spans="1:12" ht="12.75">
      <c r="A85" s="4">
        <f t="shared" si="0"/>
        <v>58</v>
      </c>
      <c r="B85" s="5">
        <f t="shared" si="1"/>
        <v>40847</v>
      </c>
      <c r="C85" s="6">
        <f t="shared" si="2"/>
        <v>1265.79</v>
      </c>
      <c r="D85" s="6">
        <f t="shared" si="3"/>
        <v>0</v>
      </c>
      <c r="E85" s="8"/>
      <c r="F85" s="6">
        <f t="shared" si="4"/>
        <v>580.4</v>
      </c>
      <c r="G85" s="6">
        <f t="shared" si="5"/>
        <v>685.39</v>
      </c>
      <c r="H85" s="6">
        <f t="shared" si="6"/>
        <v>115394.38999999998</v>
      </c>
      <c r="I85" s="6"/>
      <c r="J85" s="6"/>
      <c r="K85" s="6">
        <f t="shared" si="7"/>
        <v>145.1</v>
      </c>
      <c r="L85" s="52">
        <f>IF(A85="","",SUM($K$28:K85))</f>
        <v>9702.552500000002</v>
      </c>
    </row>
    <row r="86" spans="1:12" ht="12.75">
      <c r="A86" s="4">
        <f t="shared" si="0"/>
        <v>59</v>
      </c>
      <c r="B86" s="5">
        <f t="shared" si="1"/>
        <v>40877</v>
      </c>
      <c r="C86" s="6">
        <f t="shared" si="2"/>
        <v>1265.79</v>
      </c>
      <c r="D86" s="6">
        <f t="shared" si="3"/>
        <v>0</v>
      </c>
      <c r="E86" s="8"/>
      <c r="F86" s="6">
        <f t="shared" si="4"/>
        <v>576.97</v>
      </c>
      <c r="G86" s="6">
        <f t="shared" si="5"/>
        <v>688.8199999999999</v>
      </c>
      <c r="H86" s="6">
        <f t="shared" si="6"/>
        <v>114705.56999999998</v>
      </c>
      <c r="I86" s="6"/>
      <c r="J86" s="6"/>
      <c r="K86" s="6">
        <f t="shared" si="7"/>
        <v>144.2425</v>
      </c>
      <c r="L86" s="52">
        <f>IF(A86="","",SUM($K$28:K86))</f>
        <v>9846.795000000002</v>
      </c>
    </row>
    <row r="87" spans="1:12" ht="12.75">
      <c r="A87" s="4">
        <f t="shared" si="0"/>
        <v>60</v>
      </c>
      <c r="B87" s="5">
        <f t="shared" si="1"/>
        <v>40908</v>
      </c>
      <c r="C87" s="6">
        <f t="shared" si="2"/>
        <v>1265.79</v>
      </c>
      <c r="D87" s="6">
        <f t="shared" si="3"/>
        <v>0</v>
      </c>
      <c r="E87" s="8"/>
      <c r="F87" s="6">
        <f t="shared" si="4"/>
        <v>573.53</v>
      </c>
      <c r="G87" s="6">
        <f t="shared" si="5"/>
        <v>692.26</v>
      </c>
      <c r="H87" s="6">
        <f t="shared" si="6"/>
        <v>114013.30999999998</v>
      </c>
      <c r="I87" s="6"/>
      <c r="J87" s="6"/>
      <c r="K87" s="6">
        <f t="shared" si="7"/>
        <v>143.3825</v>
      </c>
      <c r="L87" s="52">
        <f>IF(A87="","",SUM($K$28:K87))</f>
        <v>9990.177500000002</v>
      </c>
    </row>
    <row r="88" spans="1:12" ht="12.75">
      <c r="A88" s="4">
        <f t="shared" si="0"/>
        <v>61</v>
      </c>
      <c r="B88" s="5">
        <f t="shared" si="1"/>
        <v>40939</v>
      </c>
      <c r="C88" s="6">
        <f t="shared" si="2"/>
        <v>1265.79</v>
      </c>
      <c r="D88" s="6">
        <f t="shared" si="3"/>
        <v>0</v>
      </c>
      <c r="E88" s="8"/>
      <c r="F88" s="6">
        <f t="shared" si="4"/>
        <v>570.07</v>
      </c>
      <c r="G88" s="6">
        <f t="shared" si="5"/>
        <v>695.7199999999999</v>
      </c>
      <c r="H88" s="6">
        <f t="shared" si="6"/>
        <v>113317.58999999998</v>
      </c>
      <c r="I88" s="6"/>
      <c r="J88" s="6"/>
      <c r="K88" s="6">
        <f t="shared" si="7"/>
        <v>142.5175</v>
      </c>
      <c r="L88" s="52">
        <f>IF(A88="","",SUM($K$28:K88))</f>
        <v>10132.695000000002</v>
      </c>
    </row>
    <row r="89" spans="1:12" ht="12.75">
      <c r="A89" s="4">
        <f t="shared" si="0"/>
        <v>62</v>
      </c>
      <c r="B89" s="5">
        <f t="shared" si="1"/>
        <v>40968</v>
      </c>
      <c r="C89" s="6">
        <f t="shared" si="2"/>
        <v>1265.79</v>
      </c>
      <c r="D89" s="6">
        <f t="shared" si="3"/>
        <v>0</v>
      </c>
      <c r="E89" s="8"/>
      <c r="F89" s="6">
        <f t="shared" si="4"/>
        <v>566.59</v>
      </c>
      <c r="G89" s="6">
        <f t="shared" si="5"/>
        <v>699.1999999999999</v>
      </c>
      <c r="H89" s="6">
        <f t="shared" si="6"/>
        <v>112618.38999999998</v>
      </c>
      <c r="I89" s="6"/>
      <c r="J89" s="6"/>
      <c r="K89" s="6">
        <f t="shared" si="7"/>
        <v>141.6475</v>
      </c>
      <c r="L89" s="52">
        <f>IF(A89="","",SUM($K$28:K89))</f>
        <v>10274.3425</v>
      </c>
    </row>
    <row r="90" spans="1:12" ht="12.75">
      <c r="A90" s="4">
        <f t="shared" si="0"/>
        <v>63</v>
      </c>
      <c r="B90" s="5">
        <f t="shared" si="1"/>
        <v>40999</v>
      </c>
      <c r="C90" s="6">
        <f t="shared" si="2"/>
        <v>1265.79</v>
      </c>
      <c r="D90" s="6">
        <f t="shared" si="3"/>
        <v>0</v>
      </c>
      <c r="E90" s="8"/>
      <c r="F90" s="6">
        <f t="shared" si="4"/>
        <v>563.09</v>
      </c>
      <c r="G90" s="6">
        <f t="shared" si="5"/>
        <v>702.6999999999999</v>
      </c>
      <c r="H90" s="6">
        <f t="shared" si="6"/>
        <v>111915.68999999999</v>
      </c>
      <c r="I90" s="6"/>
      <c r="J90" s="6"/>
      <c r="K90" s="6">
        <f t="shared" si="7"/>
        <v>140.7725</v>
      </c>
      <c r="L90" s="52">
        <f>IF(A90="","",SUM($K$28:K90))</f>
        <v>10415.115</v>
      </c>
    </row>
    <row r="91" spans="1:12" ht="12.75">
      <c r="A91" s="4">
        <f t="shared" si="0"/>
        <v>64</v>
      </c>
      <c r="B91" s="5">
        <f t="shared" si="1"/>
        <v>41029</v>
      </c>
      <c r="C91" s="6">
        <f t="shared" si="2"/>
        <v>1265.79</v>
      </c>
      <c r="D91" s="6">
        <f t="shared" si="3"/>
        <v>0</v>
      </c>
      <c r="E91" s="8"/>
      <c r="F91" s="6">
        <f t="shared" si="4"/>
        <v>559.58</v>
      </c>
      <c r="G91" s="6">
        <f t="shared" si="5"/>
        <v>706.2099999999999</v>
      </c>
      <c r="H91" s="6">
        <f t="shared" si="6"/>
        <v>111209.47999999998</v>
      </c>
      <c r="I91" s="6"/>
      <c r="J91" s="6"/>
      <c r="K91" s="6">
        <f t="shared" si="7"/>
        <v>139.895</v>
      </c>
      <c r="L91" s="52">
        <f>IF(A91="","",SUM($K$28:K91))</f>
        <v>10555.01</v>
      </c>
    </row>
    <row r="92" spans="1:12" ht="12.75">
      <c r="A92" s="4">
        <f aca="true" t="shared" si="8" ref="A92:A155">IF(H91="","",IF(OR(A91&gt;=nper,ROUND(H91,2)&lt;=0),"",A91+1))</f>
        <v>65</v>
      </c>
      <c r="B92" s="5">
        <f aca="true" t="shared" si="9" ref="B92:B155">IF(A92="","",IF(MONTH(DATE(YEAR(fpdate),MONTH(fpdate)+(A92-1),DAY(fpdate)))&gt;(MONTH(fpdate)+MOD((A92-1),12)),DATE(YEAR(fpdate),MONTH(fpdate)+(A92-1)+1,0),DATE(YEAR(fpdate),MONTH(fpdate)+(A92-1),DAY(fpdate))))</f>
        <v>41060</v>
      </c>
      <c r="C92" s="6">
        <f aca="true" t="shared" si="10" ref="C92:C155">IF(A92="","",IF(OR(A92=nper,payment&gt;ROUND((1+rate)*H91,2)),ROUND((1+rate)*H91,2),payment))</f>
        <v>1265.79</v>
      </c>
      <c r="D92" s="6">
        <f aca="true" t="shared" si="11" ref="D92:D155">IF(A92="","",IF(H91&lt;=payment,0,IF(IF(MOD(A92,int)=0,$D$14,0)+C92&gt;=H91+F92,H91+F92-C92,IF(MOD(A92,int)=0,$D$14,0)+IF(IF(MOD(A92,int)=0,$D$14,0)+IF(MOD(A92,12)=0,$D$16,0)+C92&lt;H91+F92,IF(MOD(A92,12)=0,$D$16,0),H91+F92-IF(MOD(A92,int)=0,$D$14,0)-C92))))</f>
        <v>0</v>
      </c>
      <c r="E92" s="8"/>
      <c r="F92" s="6">
        <f aca="true" t="shared" si="12" ref="F92:F155">IF(A92="","",ROUND(rate*H91,2))</f>
        <v>556.05</v>
      </c>
      <c r="G92" s="6">
        <f aca="true" t="shared" si="13" ref="G92:G155">IF(A92="","",C92-F92+E92+IF(D92="",0,D92))</f>
        <v>709.74</v>
      </c>
      <c r="H92" s="6">
        <f aca="true" t="shared" si="14" ref="H92:H155">IF(A92="","",H91-G92)</f>
        <v>110499.73999999998</v>
      </c>
      <c r="I92" s="6"/>
      <c r="J92" s="6"/>
      <c r="K92" s="6">
        <f aca="true" t="shared" si="15" ref="K92:K155">IF(A92="","",$L$22*F92)</f>
        <v>139.0125</v>
      </c>
      <c r="L92" s="52">
        <f>IF(A92="","",SUM($K$28:K92))</f>
        <v>10694.022500000001</v>
      </c>
    </row>
    <row r="93" spans="1:12" ht="12.75">
      <c r="A93" s="4">
        <f t="shared" si="8"/>
        <v>66</v>
      </c>
      <c r="B93" s="5">
        <f t="shared" si="9"/>
        <v>41090</v>
      </c>
      <c r="C93" s="6">
        <f t="shared" si="10"/>
        <v>1265.79</v>
      </c>
      <c r="D93" s="6">
        <f t="shared" si="11"/>
        <v>0</v>
      </c>
      <c r="E93" s="8"/>
      <c r="F93" s="6">
        <f t="shared" si="12"/>
        <v>552.5</v>
      </c>
      <c r="G93" s="6">
        <f t="shared" si="13"/>
        <v>713.29</v>
      </c>
      <c r="H93" s="6">
        <f t="shared" si="14"/>
        <v>109786.44999999998</v>
      </c>
      <c r="I93" s="6"/>
      <c r="J93" s="6"/>
      <c r="K93" s="6">
        <f t="shared" si="15"/>
        <v>138.125</v>
      </c>
      <c r="L93" s="52">
        <f>IF(A93="","",SUM($K$28:K93))</f>
        <v>10832.147500000001</v>
      </c>
    </row>
    <row r="94" spans="1:12" ht="12.75">
      <c r="A94" s="4">
        <f t="shared" si="8"/>
        <v>67</v>
      </c>
      <c r="B94" s="5">
        <f t="shared" si="9"/>
        <v>41121</v>
      </c>
      <c r="C94" s="6">
        <f t="shared" si="10"/>
        <v>1265.79</v>
      </c>
      <c r="D94" s="6">
        <f t="shared" si="11"/>
        <v>0</v>
      </c>
      <c r="E94" s="8"/>
      <c r="F94" s="6">
        <f t="shared" si="12"/>
        <v>548.93</v>
      </c>
      <c r="G94" s="6">
        <f t="shared" si="13"/>
        <v>716.86</v>
      </c>
      <c r="H94" s="6">
        <f t="shared" si="14"/>
        <v>109069.58999999998</v>
      </c>
      <c r="I94" s="6"/>
      <c r="J94" s="6"/>
      <c r="K94" s="6">
        <f t="shared" si="15"/>
        <v>137.2325</v>
      </c>
      <c r="L94" s="52">
        <f>IF(A94="","",SUM($K$28:K94))</f>
        <v>10969.380000000001</v>
      </c>
    </row>
    <row r="95" spans="1:12" ht="12.75">
      <c r="A95" s="4">
        <f t="shared" si="8"/>
        <v>68</v>
      </c>
      <c r="B95" s="5">
        <f t="shared" si="9"/>
        <v>41152</v>
      </c>
      <c r="C95" s="6">
        <f t="shared" si="10"/>
        <v>1265.79</v>
      </c>
      <c r="D95" s="6">
        <f t="shared" si="11"/>
        <v>0</v>
      </c>
      <c r="E95" s="8"/>
      <c r="F95" s="6">
        <f t="shared" si="12"/>
        <v>545.35</v>
      </c>
      <c r="G95" s="6">
        <f t="shared" si="13"/>
        <v>720.4399999999999</v>
      </c>
      <c r="H95" s="6">
        <f t="shared" si="14"/>
        <v>108349.14999999998</v>
      </c>
      <c r="I95" s="6"/>
      <c r="J95" s="6"/>
      <c r="K95" s="6">
        <f t="shared" si="15"/>
        <v>136.3375</v>
      </c>
      <c r="L95" s="52">
        <f>IF(A95="","",SUM($K$28:K95))</f>
        <v>11105.7175</v>
      </c>
    </row>
    <row r="96" spans="1:12" ht="12.75">
      <c r="A96" s="4">
        <f t="shared" si="8"/>
        <v>69</v>
      </c>
      <c r="B96" s="5">
        <f t="shared" si="9"/>
        <v>41182</v>
      </c>
      <c r="C96" s="6">
        <f t="shared" si="10"/>
        <v>1265.79</v>
      </c>
      <c r="D96" s="6">
        <f t="shared" si="11"/>
        <v>0</v>
      </c>
      <c r="E96" s="8"/>
      <c r="F96" s="6">
        <f t="shared" si="12"/>
        <v>541.75</v>
      </c>
      <c r="G96" s="6">
        <f t="shared" si="13"/>
        <v>724.04</v>
      </c>
      <c r="H96" s="6">
        <f t="shared" si="14"/>
        <v>107625.10999999999</v>
      </c>
      <c r="I96" s="6"/>
      <c r="J96" s="6"/>
      <c r="K96" s="6">
        <f t="shared" si="15"/>
        <v>135.4375</v>
      </c>
      <c r="L96" s="52">
        <f>IF(A96="","",SUM($K$28:K96))</f>
        <v>11241.155</v>
      </c>
    </row>
    <row r="97" spans="1:12" ht="12.75">
      <c r="A97" s="4">
        <f t="shared" si="8"/>
        <v>70</v>
      </c>
      <c r="B97" s="5">
        <f t="shared" si="9"/>
        <v>41213</v>
      </c>
      <c r="C97" s="6">
        <f t="shared" si="10"/>
        <v>1265.79</v>
      </c>
      <c r="D97" s="6">
        <f t="shared" si="11"/>
        <v>0</v>
      </c>
      <c r="E97" s="8"/>
      <c r="F97" s="6">
        <f t="shared" si="12"/>
        <v>538.13</v>
      </c>
      <c r="G97" s="6">
        <f t="shared" si="13"/>
        <v>727.66</v>
      </c>
      <c r="H97" s="6">
        <f t="shared" si="14"/>
        <v>106897.44999999998</v>
      </c>
      <c r="I97" s="6"/>
      <c r="J97" s="6"/>
      <c r="K97" s="6">
        <f t="shared" si="15"/>
        <v>134.5325</v>
      </c>
      <c r="L97" s="52">
        <f>IF(A97="","",SUM($K$28:K97))</f>
        <v>11375.6875</v>
      </c>
    </row>
    <row r="98" spans="1:12" ht="12.75">
      <c r="A98" s="4">
        <f t="shared" si="8"/>
        <v>71</v>
      </c>
      <c r="B98" s="5">
        <f t="shared" si="9"/>
        <v>41243</v>
      </c>
      <c r="C98" s="6">
        <f t="shared" si="10"/>
        <v>1265.79</v>
      </c>
      <c r="D98" s="6">
        <f t="shared" si="11"/>
        <v>0</v>
      </c>
      <c r="E98" s="8"/>
      <c r="F98" s="6">
        <f t="shared" si="12"/>
        <v>534.49</v>
      </c>
      <c r="G98" s="6">
        <f t="shared" si="13"/>
        <v>731.3</v>
      </c>
      <c r="H98" s="6">
        <f t="shared" si="14"/>
        <v>106166.14999999998</v>
      </c>
      <c r="I98" s="6"/>
      <c r="J98" s="6"/>
      <c r="K98" s="6">
        <f t="shared" si="15"/>
        <v>133.6225</v>
      </c>
      <c r="L98" s="52">
        <f>IF(A98="","",SUM($K$28:K98))</f>
        <v>11509.31</v>
      </c>
    </row>
    <row r="99" spans="1:12" ht="12.75">
      <c r="A99" s="4">
        <f t="shared" si="8"/>
        <v>72</v>
      </c>
      <c r="B99" s="5">
        <f t="shared" si="9"/>
        <v>41274</v>
      </c>
      <c r="C99" s="6">
        <f t="shared" si="10"/>
        <v>1265.79</v>
      </c>
      <c r="D99" s="6">
        <f t="shared" si="11"/>
        <v>0</v>
      </c>
      <c r="E99" s="8"/>
      <c r="F99" s="6">
        <f t="shared" si="12"/>
        <v>530.83</v>
      </c>
      <c r="G99" s="6">
        <f t="shared" si="13"/>
        <v>734.9599999999999</v>
      </c>
      <c r="H99" s="6">
        <f t="shared" si="14"/>
        <v>105431.18999999997</v>
      </c>
      <c r="I99" s="6"/>
      <c r="J99" s="6"/>
      <c r="K99" s="6">
        <f t="shared" si="15"/>
        <v>132.7075</v>
      </c>
      <c r="L99" s="52">
        <f>IF(A99="","",SUM($K$28:K99))</f>
        <v>11642.0175</v>
      </c>
    </row>
    <row r="100" spans="1:12" ht="12.75">
      <c r="A100" s="4">
        <f t="shared" si="8"/>
        <v>73</v>
      </c>
      <c r="B100" s="5">
        <f t="shared" si="9"/>
        <v>41305</v>
      </c>
      <c r="C100" s="6">
        <f t="shared" si="10"/>
        <v>1265.79</v>
      </c>
      <c r="D100" s="6">
        <f t="shared" si="11"/>
        <v>0</v>
      </c>
      <c r="E100" s="8"/>
      <c r="F100" s="6">
        <f t="shared" si="12"/>
        <v>527.16</v>
      </c>
      <c r="G100" s="6">
        <f t="shared" si="13"/>
        <v>738.63</v>
      </c>
      <c r="H100" s="6">
        <f t="shared" si="14"/>
        <v>104692.55999999997</v>
      </c>
      <c r="I100" s="6"/>
      <c r="J100" s="6"/>
      <c r="K100" s="6">
        <f t="shared" si="15"/>
        <v>131.79</v>
      </c>
      <c r="L100" s="52">
        <f>IF(A100="","",SUM($K$28:K100))</f>
        <v>11773.8075</v>
      </c>
    </row>
    <row r="101" spans="1:12" ht="12.75">
      <c r="A101" s="4">
        <f t="shared" si="8"/>
        <v>74</v>
      </c>
      <c r="B101" s="5">
        <f t="shared" si="9"/>
        <v>41333</v>
      </c>
      <c r="C101" s="6">
        <f t="shared" si="10"/>
        <v>1265.79</v>
      </c>
      <c r="D101" s="6">
        <f t="shared" si="11"/>
        <v>0</v>
      </c>
      <c r="E101" s="8"/>
      <c r="F101" s="6">
        <f t="shared" si="12"/>
        <v>523.46</v>
      </c>
      <c r="G101" s="6">
        <f t="shared" si="13"/>
        <v>742.3299999999999</v>
      </c>
      <c r="H101" s="6">
        <f t="shared" si="14"/>
        <v>103950.22999999997</v>
      </c>
      <c r="I101" s="6"/>
      <c r="J101" s="6"/>
      <c r="K101" s="6">
        <f t="shared" si="15"/>
        <v>130.865</v>
      </c>
      <c r="L101" s="52">
        <f>IF(A101="","",SUM($K$28:K101))</f>
        <v>11904.6725</v>
      </c>
    </row>
    <row r="102" spans="1:12" ht="12.75">
      <c r="A102" s="4">
        <f t="shared" si="8"/>
        <v>75</v>
      </c>
      <c r="B102" s="5">
        <f t="shared" si="9"/>
        <v>41364</v>
      </c>
      <c r="C102" s="6">
        <f t="shared" si="10"/>
        <v>1265.79</v>
      </c>
      <c r="D102" s="6">
        <f t="shared" si="11"/>
        <v>0</v>
      </c>
      <c r="E102" s="8"/>
      <c r="F102" s="6">
        <f t="shared" si="12"/>
        <v>519.75</v>
      </c>
      <c r="G102" s="6">
        <f t="shared" si="13"/>
        <v>746.04</v>
      </c>
      <c r="H102" s="6">
        <f t="shared" si="14"/>
        <v>103204.18999999997</v>
      </c>
      <c r="I102" s="6"/>
      <c r="J102" s="6"/>
      <c r="K102" s="6">
        <f t="shared" si="15"/>
        <v>129.9375</v>
      </c>
      <c r="L102" s="52">
        <f>IF(A102="","",SUM($K$28:K102))</f>
        <v>12034.61</v>
      </c>
    </row>
    <row r="103" spans="1:12" ht="12.75">
      <c r="A103" s="4">
        <f t="shared" si="8"/>
        <v>76</v>
      </c>
      <c r="B103" s="5">
        <f t="shared" si="9"/>
        <v>41394</v>
      </c>
      <c r="C103" s="6">
        <f t="shared" si="10"/>
        <v>1265.79</v>
      </c>
      <c r="D103" s="6">
        <f t="shared" si="11"/>
        <v>0</v>
      </c>
      <c r="E103" s="8"/>
      <c r="F103" s="6">
        <f t="shared" si="12"/>
        <v>516.02</v>
      </c>
      <c r="G103" s="6">
        <f t="shared" si="13"/>
        <v>749.77</v>
      </c>
      <c r="H103" s="6">
        <f t="shared" si="14"/>
        <v>102454.41999999997</v>
      </c>
      <c r="I103" s="6"/>
      <c r="J103" s="6"/>
      <c r="K103" s="6">
        <f t="shared" si="15"/>
        <v>129.005</v>
      </c>
      <c r="L103" s="52">
        <f>IF(A103="","",SUM($K$28:K103))</f>
        <v>12163.615</v>
      </c>
    </row>
    <row r="104" spans="1:12" ht="12.75">
      <c r="A104" s="4">
        <f t="shared" si="8"/>
        <v>77</v>
      </c>
      <c r="B104" s="5">
        <f t="shared" si="9"/>
        <v>41425</v>
      </c>
      <c r="C104" s="6">
        <f t="shared" si="10"/>
        <v>1265.79</v>
      </c>
      <c r="D104" s="6">
        <f t="shared" si="11"/>
        <v>0</v>
      </c>
      <c r="E104" s="8"/>
      <c r="F104" s="6">
        <f t="shared" si="12"/>
        <v>512.27</v>
      </c>
      <c r="G104" s="6">
        <f t="shared" si="13"/>
        <v>753.52</v>
      </c>
      <c r="H104" s="6">
        <f t="shared" si="14"/>
        <v>101700.89999999997</v>
      </c>
      <c r="I104" s="6"/>
      <c r="J104" s="6"/>
      <c r="K104" s="6">
        <f t="shared" si="15"/>
        <v>128.0675</v>
      </c>
      <c r="L104" s="52">
        <f>IF(A104="","",SUM($K$28:K104))</f>
        <v>12291.682499999999</v>
      </c>
    </row>
    <row r="105" spans="1:12" ht="12.75">
      <c r="A105" s="4">
        <f t="shared" si="8"/>
        <v>78</v>
      </c>
      <c r="B105" s="5">
        <f t="shared" si="9"/>
        <v>41455</v>
      </c>
      <c r="C105" s="6">
        <f t="shared" si="10"/>
        <v>1265.79</v>
      </c>
      <c r="D105" s="6">
        <f t="shared" si="11"/>
        <v>0</v>
      </c>
      <c r="E105" s="8"/>
      <c r="F105" s="6">
        <f t="shared" si="12"/>
        <v>508.5</v>
      </c>
      <c r="G105" s="6">
        <f t="shared" si="13"/>
        <v>757.29</v>
      </c>
      <c r="H105" s="6">
        <f t="shared" si="14"/>
        <v>100943.60999999997</v>
      </c>
      <c r="I105" s="6"/>
      <c r="J105" s="6"/>
      <c r="K105" s="6">
        <f t="shared" si="15"/>
        <v>127.125</v>
      </c>
      <c r="L105" s="52">
        <f>IF(A105="","",SUM($K$28:K105))</f>
        <v>12418.807499999999</v>
      </c>
    </row>
    <row r="106" spans="1:12" ht="12.75">
      <c r="A106" s="4">
        <f t="shared" si="8"/>
        <v>79</v>
      </c>
      <c r="B106" s="5">
        <f t="shared" si="9"/>
        <v>41486</v>
      </c>
      <c r="C106" s="6">
        <f t="shared" si="10"/>
        <v>1265.79</v>
      </c>
      <c r="D106" s="6">
        <f t="shared" si="11"/>
        <v>0</v>
      </c>
      <c r="E106" s="8"/>
      <c r="F106" s="6">
        <f t="shared" si="12"/>
        <v>504.72</v>
      </c>
      <c r="G106" s="6">
        <f t="shared" si="13"/>
        <v>761.0699999999999</v>
      </c>
      <c r="H106" s="6">
        <f t="shared" si="14"/>
        <v>100182.53999999996</v>
      </c>
      <c r="I106" s="6"/>
      <c r="J106" s="6"/>
      <c r="K106" s="6">
        <f t="shared" si="15"/>
        <v>126.18</v>
      </c>
      <c r="L106" s="52">
        <f>IF(A106="","",SUM($K$28:K106))</f>
        <v>12544.9875</v>
      </c>
    </row>
    <row r="107" spans="1:12" ht="12.75">
      <c r="A107" s="4">
        <f t="shared" si="8"/>
        <v>80</v>
      </c>
      <c r="B107" s="5">
        <f t="shared" si="9"/>
        <v>41517</v>
      </c>
      <c r="C107" s="6">
        <f t="shared" si="10"/>
        <v>1265.79</v>
      </c>
      <c r="D107" s="6">
        <f t="shared" si="11"/>
        <v>0</v>
      </c>
      <c r="E107" s="8"/>
      <c r="F107" s="6">
        <f t="shared" si="12"/>
        <v>500.91</v>
      </c>
      <c r="G107" s="6">
        <f t="shared" si="13"/>
        <v>764.8799999999999</v>
      </c>
      <c r="H107" s="6">
        <f t="shared" si="14"/>
        <v>99417.65999999996</v>
      </c>
      <c r="I107" s="6"/>
      <c r="J107" s="6"/>
      <c r="K107" s="6">
        <f t="shared" si="15"/>
        <v>125.2275</v>
      </c>
      <c r="L107" s="52">
        <f>IF(A107="","",SUM($K$28:K107))</f>
        <v>12670.215</v>
      </c>
    </row>
    <row r="108" spans="1:12" ht="12.75">
      <c r="A108" s="4">
        <f t="shared" si="8"/>
        <v>81</v>
      </c>
      <c r="B108" s="5">
        <f t="shared" si="9"/>
        <v>41547</v>
      </c>
      <c r="C108" s="6">
        <f t="shared" si="10"/>
        <v>1265.79</v>
      </c>
      <c r="D108" s="6">
        <f t="shared" si="11"/>
        <v>0</v>
      </c>
      <c r="E108" s="8"/>
      <c r="F108" s="6">
        <f t="shared" si="12"/>
        <v>497.09</v>
      </c>
      <c r="G108" s="6">
        <f t="shared" si="13"/>
        <v>768.7</v>
      </c>
      <c r="H108" s="6">
        <f t="shared" si="14"/>
        <v>98648.95999999996</v>
      </c>
      <c r="I108" s="6"/>
      <c r="J108" s="6"/>
      <c r="K108" s="6">
        <f t="shared" si="15"/>
        <v>124.2725</v>
      </c>
      <c r="L108" s="52">
        <f>IF(A108="","",SUM($K$28:K108))</f>
        <v>12794.4875</v>
      </c>
    </row>
    <row r="109" spans="1:12" ht="12.75">
      <c r="A109" s="4">
        <f t="shared" si="8"/>
        <v>82</v>
      </c>
      <c r="B109" s="5">
        <f t="shared" si="9"/>
        <v>41578</v>
      </c>
      <c r="C109" s="6">
        <f t="shared" si="10"/>
        <v>1265.79</v>
      </c>
      <c r="D109" s="6">
        <f t="shared" si="11"/>
        <v>0</v>
      </c>
      <c r="E109" s="8"/>
      <c r="F109" s="6">
        <f t="shared" si="12"/>
        <v>493.24</v>
      </c>
      <c r="G109" s="6">
        <f t="shared" si="13"/>
        <v>772.55</v>
      </c>
      <c r="H109" s="6">
        <f t="shared" si="14"/>
        <v>97876.40999999996</v>
      </c>
      <c r="I109" s="6"/>
      <c r="J109" s="6"/>
      <c r="K109" s="6">
        <f t="shared" si="15"/>
        <v>123.31</v>
      </c>
      <c r="L109" s="52">
        <f>IF(A109="","",SUM($K$28:K109))</f>
        <v>12917.797499999999</v>
      </c>
    </row>
    <row r="110" spans="1:12" ht="12.75">
      <c r="A110" s="4">
        <f t="shared" si="8"/>
        <v>83</v>
      </c>
      <c r="B110" s="5">
        <f t="shared" si="9"/>
        <v>41608</v>
      </c>
      <c r="C110" s="6">
        <f t="shared" si="10"/>
        <v>1265.79</v>
      </c>
      <c r="D110" s="6">
        <f t="shared" si="11"/>
        <v>0</v>
      </c>
      <c r="E110" s="8"/>
      <c r="F110" s="6">
        <f t="shared" si="12"/>
        <v>489.38</v>
      </c>
      <c r="G110" s="6">
        <f t="shared" si="13"/>
        <v>776.41</v>
      </c>
      <c r="H110" s="6">
        <f t="shared" si="14"/>
        <v>97099.99999999996</v>
      </c>
      <c r="I110" s="6"/>
      <c r="J110" s="6"/>
      <c r="K110" s="6">
        <f t="shared" si="15"/>
        <v>122.345</v>
      </c>
      <c r="L110" s="52">
        <f>IF(A110="","",SUM($K$28:K110))</f>
        <v>13040.142499999998</v>
      </c>
    </row>
    <row r="111" spans="1:12" ht="12.75">
      <c r="A111" s="4">
        <f t="shared" si="8"/>
        <v>84</v>
      </c>
      <c r="B111" s="5">
        <f t="shared" si="9"/>
        <v>41639</v>
      </c>
      <c r="C111" s="6">
        <f t="shared" si="10"/>
        <v>1265.79</v>
      </c>
      <c r="D111" s="6">
        <f t="shared" si="11"/>
        <v>0</v>
      </c>
      <c r="E111" s="8"/>
      <c r="F111" s="6">
        <f t="shared" si="12"/>
        <v>485.5</v>
      </c>
      <c r="G111" s="6">
        <f t="shared" si="13"/>
        <v>780.29</v>
      </c>
      <c r="H111" s="6">
        <f t="shared" si="14"/>
        <v>96319.70999999996</v>
      </c>
      <c r="I111" s="6"/>
      <c r="J111" s="6"/>
      <c r="K111" s="6">
        <f t="shared" si="15"/>
        <v>121.375</v>
      </c>
      <c r="L111" s="52">
        <f>IF(A111="","",SUM($K$28:K111))</f>
        <v>13161.517499999998</v>
      </c>
    </row>
    <row r="112" spans="1:12" ht="12.75">
      <c r="A112" s="4">
        <f t="shared" si="8"/>
        <v>85</v>
      </c>
      <c r="B112" s="5">
        <f t="shared" si="9"/>
        <v>41670</v>
      </c>
      <c r="C112" s="6">
        <f t="shared" si="10"/>
        <v>1265.79</v>
      </c>
      <c r="D112" s="6">
        <f t="shared" si="11"/>
        <v>0</v>
      </c>
      <c r="E112" s="8"/>
      <c r="F112" s="6">
        <f t="shared" si="12"/>
        <v>481.6</v>
      </c>
      <c r="G112" s="6">
        <f t="shared" si="13"/>
        <v>784.1899999999999</v>
      </c>
      <c r="H112" s="6">
        <f t="shared" si="14"/>
        <v>95535.51999999996</v>
      </c>
      <c r="I112" s="6"/>
      <c r="J112" s="6"/>
      <c r="K112" s="6">
        <f t="shared" si="15"/>
        <v>120.4</v>
      </c>
      <c r="L112" s="52">
        <f>IF(A112="","",SUM($K$28:K112))</f>
        <v>13281.917499999998</v>
      </c>
    </row>
    <row r="113" spans="1:12" ht="12.75">
      <c r="A113" s="4">
        <f t="shared" si="8"/>
        <v>86</v>
      </c>
      <c r="B113" s="5">
        <f t="shared" si="9"/>
        <v>41698</v>
      </c>
      <c r="C113" s="6">
        <f t="shared" si="10"/>
        <v>1265.79</v>
      </c>
      <c r="D113" s="6">
        <f t="shared" si="11"/>
        <v>0</v>
      </c>
      <c r="E113" s="8"/>
      <c r="F113" s="6">
        <f t="shared" si="12"/>
        <v>477.68</v>
      </c>
      <c r="G113" s="6">
        <f t="shared" si="13"/>
        <v>788.1099999999999</v>
      </c>
      <c r="H113" s="6">
        <f t="shared" si="14"/>
        <v>94747.40999999996</v>
      </c>
      <c r="I113" s="6"/>
      <c r="J113" s="6"/>
      <c r="K113" s="6">
        <f t="shared" si="15"/>
        <v>119.42</v>
      </c>
      <c r="L113" s="52">
        <f>IF(A113="","",SUM($K$28:K113))</f>
        <v>13401.337499999998</v>
      </c>
    </row>
    <row r="114" spans="1:12" ht="12.75">
      <c r="A114" s="4">
        <f t="shared" si="8"/>
        <v>87</v>
      </c>
      <c r="B114" s="5">
        <f t="shared" si="9"/>
        <v>41729</v>
      </c>
      <c r="C114" s="6">
        <f t="shared" si="10"/>
        <v>1265.79</v>
      </c>
      <c r="D114" s="6">
        <f t="shared" si="11"/>
        <v>0</v>
      </c>
      <c r="E114" s="8"/>
      <c r="F114" s="6">
        <f t="shared" si="12"/>
        <v>473.74</v>
      </c>
      <c r="G114" s="6">
        <f t="shared" si="13"/>
        <v>792.05</v>
      </c>
      <c r="H114" s="6">
        <f t="shared" si="14"/>
        <v>93955.35999999996</v>
      </c>
      <c r="I114" s="6"/>
      <c r="J114" s="6"/>
      <c r="K114" s="6">
        <f t="shared" si="15"/>
        <v>118.435</v>
      </c>
      <c r="L114" s="52">
        <f>IF(A114="","",SUM($K$28:K114))</f>
        <v>13519.772499999997</v>
      </c>
    </row>
    <row r="115" spans="1:12" ht="12.75">
      <c r="A115" s="4">
        <f t="shared" si="8"/>
        <v>88</v>
      </c>
      <c r="B115" s="5">
        <f t="shared" si="9"/>
        <v>41759</v>
      </c>
      <c r="C115" s="6">
        <f t="shared" si="10"/>
        <v>1265.79</v>
      </c>
      <c r="D115" s="6">
        <f t="shared" si="11"/>
        <v>0</v>
      </c>
      <c r="E115" s="8"/>
      <c r="F115" s="6">
        <f t="shared" si="12"/>
        <v>469.78</v>
      </c>
      <c r="G115" s="6">
        <f t="shared" si="13"/>
        <v>796.01</v>
      </c>
      <c r="H115" s="6">
        <f t="shared" si="14"/>
        <v>93159.34999999996</v>
      </c>
      <c r="I115" s="6"/>
      <c r="J115" s="6"/>
      <c r="K115" s="6">
        <f t="shared" si="15"/>
        <v>117.445</v>
      </c>
      <c r="L115" s="52">
        <f>IF(A115="","",SUM($K$28:K115))</f>
        <v>13637.217499999997</v>
      </c>
    </row>
    <row r="116" spans="1:12" ht="12.75">
      <c r="A116" s="4">
        <f t="shared" si="8"/>
        <v>89</v>
      </c>
      <c r="B116" s="5">
        <f t="shared" si="9"/>
        <v>41790</v>
      </c>
      <c r="C116" s="6">
        <f t="shared" si="10"/>
        <v>1265.79</v>
      </c>
      <c r="D116" s="6">
        <f t="shared" si="11"/>
        <v>0</v>
      </c>
      <c r="E116" s="8"/>
      <c r="F116" s="6">
        <f t="shared" si="12"/>
        <v>465.8</v>
      </c>
      <c r="G116" s="6">
        <f t="shared" si="13"/>
        <v>799.99</v>
      </c>
      <c r="H116" s="6">
        <f t="shared" si="14"/>
        <v>92359.35999999996</v>
      </c>
      <c r="I116" s="6"/>
      <c r="J116" s="6"/>
      <c r="K116" s="6">
        <f t="shared" si="15"/>
        <v>116.45</v>
      </c>
      <c r="L116" s="52">
        <f>IF(A116="","",SUM($K$28:K116))</f>
        <v>13753.667499999998</v>
      </c>
    </row>
    <row r="117" spans="1:12" ht="12.75">
      <c r="A117" s="4">
        <f t="shared" si="8"/>
        <v>90</v>
      </c>
      <c r="B117" s="5">
        <f t="shared" si="9"/>
        <v>41820</v>
      </c>
      <c r="C117" s="6">
        <f t="shared" si="10"/>
        <v>1265.79</v>
      </c>
      <c r="D117" s="6">
        <f t="shared" si="11"/>
        <v>0</v>
      </c>
      <c r="E117" s="8"/>
      <c r="F117" s="6">
        <f t="shared" si="12"/>
        <v>461.8</v>
      </c>
      <c r="G117" s="6">
        <f t="shared" si="13"/>
        <v>803.99</v>
      </c>
      <c r="H117" s="6">
        <f t="shared" si="14"/>
        <v>91555.36999999995</v>
      </c>
      <c r="I117" s="6"/>
      <c r="J117" s="6"/>
      <c r="K117" s="6">
        <f t="shared" si="15"/>
        <v>115.45</v>
      </c>
      <c r="L117" s="52">
        <f>IF(A117="","",SUM($K$28:K117))</f>
        <v>13869.117499999998</v>
      </c>
    </row>
    <row r="118" spans="1:12" ht="12.75">
      <c r="A118" s="4">
        <f t="shared" si="8"/>
        <v>91</v>
      </c>
      <c r="B118" s="5">
        <f t="shared" si="9"/>
        <v>41851</v>
      </c>
      <c r="C118" s="6">
        <f t="shared" si="10"/>
        <v>1265.79</v>
      </c>
      <c r="D118" s="6">
        <f t="shared" si="11"/>
        <v>0</v>
      </c>
      <c r="E118" s="8"/>
      <c r="F118" s="6">
        <f t="shared" si="12"/>
        <v>457.78</v>
      </c>
      <c r="G118" s="6">
        <f t="shared" si="13"/>
        <v>808.01</v>
      </c>
      <c r="H118" s="6">
        <f t="shared" si="14"/>
        <v>90747.35999999996</v>
      </c>
      <c r="I118" s="6"/>
      <c r="J118" s="6"/>
      <c r="K118" s="6">
        <f t="shared" si="15"/>
        <v>114.445</v>
      </c>
      <c r="L118" s="52">
        <f>IF(A118="","",SUM($K$28:K118))</f>
        <v>13983.562499999998</v>
      </c>
    </row>
    <row r="119" spans="1:12" ht="12.75">
      <c r="A119" s="4">
        <f t="shared" si="8"/>
        <v>92</v>
      </c>
      <c r="B119" s="5">
        <f t="shared" si="9"/>
        <v>41882</v>
      </c>
      <c r="C119" s="6">
        <f t="shared" si="10"/>
        <v>1265.79</v>
      </c>
      <c r="D119" s="6">
        <f t="shared" si="11"/>
        <v>0</v>
      </c>
      <c r="E119" s="8"/>
      <c r="F119" s="6">
        <f t="shared" si="12"/>
        <v>453.74</v>
      </c>
      <c r="G119" s="6">
        <f t="shared" si="13"/>
        <v>812.05</v>
      </c>
      <c r="H119" s="6">
        <f t="shared" si="14"/>
        <v>89935.30999999995</v>
      </c>
      <c r="I119" s="6"/>
      <c r="J119" s="6"/>
      <c r="K119" s="6">
        <f t="shared" si="15"/>
        <v>113.435</v>
      </c>
      <c r="L119" s="52">
        <f>IF(A119="","",SUM($K$28:K119))</f>
        <v>14096.997499999998</v>
      </c>
    </row>
    <row r="120" spans="1:12" ht="12.75">
      <c r="A120" s="4">
        <f t="shared" si="8"/>
        <v>93</v>
      </c>
      <c r="B120" s="5">
        <f t="shared" si="9"/>
        <v>41912</v>
      </c>
      <c r="C120" s="6">
        <f t="shared" si="10"/>
        <v>1265.79</v>
      </c>
      <c r="D120" s="6">
        <f t="shared" si="11"/>
        <v>0</v>
      </c>
      <c r="E120" s="8"/>
      <c r="F120" s="6">
        <f t="shared" si="12"/>
        <v>449.68</v>
      </c>
      <c r="G120" s="6">
        <f t="shared" si="13"/>
        <v>816.1099999999999</v>
      </c>
      <c r="H120" s="6">
        <f t="shared" si="14"/>
        <v>89119.19999999995</v>
      </c>
      <c r="I120" s="6"/>
      <c r="J120" s="6"/>
      <c r="K120" s="6">
        <f t="shared" si="15"/>
        <v>112.42</v>
      </c>
      <c r="L120" s="52">
        <f>IF(A120="","",SUM($K$28:K120))</f>
        <v>14209.417499999998</v>
      </c>
    </row>
    <row r="121" spans="1:12" ht="12.75">
      <c r="A121" s="4">
        <f t="shared" si="8"/>
        <v>94</v>
      </c>
      <c r="B121" s="5">
        <f t="shared" si="9"/>
        <v>41943</v>
      </c>
      <c r="C121" s="6">
        <f t="shared" si="10"/>
        <v>1265.79</v>
      </c>
      <c r="D121" s="6">
        <f t="shared" si="11"/>
        <v>0</v>
      </c>
      <c r="E121" s="8"/>
      <c r="F121" s="6">
        <f t="shared" si="12"/>
        <v>445.6</v>
      </c>
      <c r="G121" s="6">
        <f t="shared" si="13"/>
        <v>820.1899999999999</v>
      </c>
      <c r="H121" s="6">
        <f t="shared" si="14"/>
        <v>88299.00999999995</v>
      </c>
      <c r="I121" s="6"/>
      <c r="J121" s="6"/>
      <c r="K121" s="6">
        <f t="shared" si="15"/>
        <v>111.4</v>
      </c>
      <c r="L121" s="52">
        <f>IF(A121="","",SUM($K$28:K121))</f>
        <v>14320.817499999997</v>
      </c>
    </row>
    <row r="122" spans="1:12" ht="12.75">
      <c r="A122" s="4">
        <f t="shared" si="8"/>
        <v>95</v>
      </c>
      <c r="B122" s="5">
        <f t="shared" si="9"/>
        <v>41973</v>
      </c>
      <c r="C122" s="6">
        <f t="shared" si="10"/>
        <v>1265.79</v>
      </c>
      <c r="D122" s="6">
        <f t="shared" si="11"/>
        <v>0</v>
      </c>
      <c r="E122" s="8"/>
      <c r="F122" s="6">
        <f t="shared" si="12"/>
        <v>441.5</v>
      </c>
      <c r="G122" s="6">
        <f t="shared" si="13"/>
        <v>824.29</v>
      </c>
      <c r="H122" s="6">
        <f t="shared" si="14"/>
        <v>87474.71999999996</v>
      </c>
      <c r="I122" s="6"/>
      <c r="J122" s="6"/>
      <c r="K122" s="6">
        <f t="shared" si="15"/>
        <v>110.375</v>
      </c>
      <c r="L122" s="52">
        <f>IF(A122="","",SUM($K$28:K122))</f>
        <v>14431.192499999997</v>
      </c>
    </row>
    <row r="123" spans="1:12" ht="12.75">
      <c r="A123" s="4">
        <f t="shared" si="8"/>
        <v>96</v>
      </c>
      <c r="B123" s="5">
        <f t="shared" si="9"/>
        <v>42004</v>
      </c>
      <c r="C123" s="6">
        <f t="shared" si="10"/>
        <v>1265.79</v>
      </c>
      <c r="D123" s="6">
        <f t="shared" si="11"/>
        <v>0</v>
      </c>
      <c r="E123" s="8"/>
      <c r="F123" s="6">
        <f t="shared" si="12"/>
        <v>437.37</v>
      </c>
      <c r="G123" s="6">
        <f t="shared" si="13"/>
        <v>828.42</v>
      </c>
      <c r="H123" s="6">
        <f t="shared" si="14"/>
        <v>86646.29999999996</v>
      </c>
      <c r="I123" s="6"/>
      <c r="J123" s="6"/>
      <c r="K123" s="6">
        <f t="shared" si="15"/>
        <v>109.3425</v>
      </c>
      <c r="L123" s="52">
        <f>IF(A123="","",SUM($K$28:K123))</f>
        <v>14540.534999999998</v>
      </c>
    </row>
    <row r="124" spans="1:12" ht="12.75">
      <c r="A124" s="4">
        <f t="shared" si="8"/>
        <v>97</v>
      </c>
      <c r="B124" s="5">
        <f t="shared" si="9"/>
        <v>42035</v>
      </c>
      <c r="C124" s="6">
        <f t="shared" si="10"/>
        <v>1265.79</v>
      </c>
      <c r="D124" s="6">
        <f t="shared" si="11"/>
        <v>0</v>
      </c>
      <c r="E124" s="8"/>
      <c r="F124" s="6">
        <f t="shared" si="12"/>
        <v>433.23</v>
      </c>
      <c r="G124" s="6">
        <f t="shared" si="13"/>
        <v>832.56</v>
      </c>
      <c r="H124" s="6">
        <f t="shared" si="14"/>
        <v>85813.73999999996</v>
      </c>
      <c r="I124" s="6"/>
      <c r="J124" s="6"/>
      <c r="K124" s="6">
        <f t="shared" si="15"/>
        <v>108.3075</v>
      </c>
      <c r="L124" s="52">
        <f>IF(A124="","",SUM($K$28:K124))</f>
        <v>14648.842499999999</v>
      </c>
    </row>
    <row r="125" spans="1:12" ht="12.75">
      <c r="A125" s="4">
        <f t="shared" si="8"/>
        <v>98</v>
      </c>
      <c r="B125" s="5">
        <f t="shared" si="9"/>
        <v>42063</v>
      </c>
      <c r="C125" s="6">
        <f t="shared" si="10"/>
        <v>1265.79</v>
      </c>
      <c r="D125" s="6">
        <f t="shared" si="11"/>
        <v>0</v>
      </c>
      <c r="E125" s="8"/>
      <c r="F125" s="6">
        <f t="shared" si="12"/>
        <v>429.07</v>
      </c>
      <c r="G125" s="6">
        <f t="shared" si="13"/>
        <v>836.72</v>
      </c>
      <c r="H125" s="6">
        <f t="shared" si="14"/>
        <v>84977.01999999996</v>
      </c>
      <c r="I125" s="6"/>
      <c r="J125" s="6"/>
      <c r="K125" s="6">
        <f t="shared" si="15"/>
        <v>107.2675</v>
      </c>
      <c r="L125" s="52">
        <f>IF(A125="","",SUM($K$28:K125))</f>
        <v>14756.109999999999</v>
      </c>
    </row>
    <row r="126" spans="1:12" ht="12.75">
      <c r="A126" s="4">
        <f t="shared" si="8"/>
        <v>99</v>
      </c>
      <c r="B126" s="5">
        <f t="shared" si="9"/>
        <v>42094</v>
      </c>
      <c r="C126" s="6">
        <f t="shared" si="10"/>
        <v>1265.79</v>
      </c>
      <c r="D126" s="6">
        <f t="shared" si="11"/>
        <v>0</v>
      </c>
      <c r="E126" s="8"/>
      <c r="F126" s="6">
        <f t="shared" si="12"/>
        <v>424.89</v>
      </c>
      <c r="G126" s="6">
        <f t="shared" si="13"/>
        <v>840.9</v>
      </c>
      <c r="H126" s="6">
        <f t="shared" si="14"/>
        <v>84136.11999999997</v>
      </c>
      <c r="I126" s="6"/>
      <c r="J126" s="6"/>
      <c r="K126" s="6">
        <f t="shared" si="15"/>
        <v>106.2225</v>
      </c>
      <c r="L126" s="52">
        <f>IF(A126="","",SUM($K$28:K126))</f>
        <v>14862.332499999999</v>
      </c>
    </row>
    <row r="127" spans="1:12" ht="12.75">
      <c r="A127" s="4">
        <f t="shared" si="8"/>
        <v>100</v>
      </c>
      <c r="B127" s="5">
        <f t="shared" si="9"/>
        <v>42124</v>
      </c>
      <c r="C127" s="6">
        <f t="shared" si="10"/>
        <v>1265.79</v>
      </c>
      <c r="D127" s="6">
        <f t="shared" si="11"/>
        <v>0</v>
      </c>
      <c r="E127" s="8"/>
      <c r="F127" s="6">
        <f t="shared" si="12"/>
        <v>420.68</v>
      </c>
      <c r="G127" s="6">
        <f t="shared" si="13"/>
        <v>845.1099999999999</v>
      </c>
      <c r="H127" s="6">
        <f t="shared" si="14"/>
        <v>83291.00999999997</v>
      </c>
      <c r="I127" s="6"/>
      <c r="J127" s="6"/>
      <c r="K127" s="6">
        <f t="shared" si="15"/>
        <v>105.17</v>
      </c>
      <c r="L127" s="52">
        <f>IF(A127="","",SUM($K$28:K127))</f>
        <v>14967.502499999999</v>
      </c>
    </row>
    <row r="128" spans="1:12" ht="12.75">
      <c r="A128" s="4">
        <f t="shared" si="8"/>
        <v>101</v>
      </c>
      <c r="B128" s="5">
        <f t="shared" si="9"/>
        <v>42155</v>
      </c>
      <c r="C128" s="6">
        <f t="shared" si="10"/>
        <v>1265.79</v>
      </c>
      <c r="D128" s="6">
        <f t="shared" si="11"/>
        <v>0</v>
      </c>
      <c r="E128" s="8"/>
      <c r="F128" s="6">
        <f t="shared" si="12"/>
        <v>416.46</v>
      </c>
      <c r="G128" s="6">
        <f t="shared" si="13"/>
        <v>849.3299999999999</v>
      </c>
      <c r="H128" s="6">
        <f t="shared" si="14"/>
        <v>82441.67999999996</v>
      </c>
      <c r="I128" s="6"/>
      <c r="J128" s="6"/>
      <c r="K128" s="6">
        <f t="shared" si="15"/>
        <v>104.115</v>
      </c>
      <c r="L128" s="52">
        <f>IF(A128="","",SUM($K$28:K128))</f>
        <v>15071.617499999998</v>
      </c>
    </row>
    <row r="129" spans="1:12" ht="12.75">
      <c r="A129" s="4">
        <f t="shared" si="8"/>
        <v>102</v>
      </c>
      <c r="B129" s="5">
        <f t="shared" si="9"/>
        <v>42185</v>
      </c>
      <c r="C129" s="6">
        <f t="shared" si="10"/>
        <v>1265.79</v>
      </c>
      <c r="D129" s="6">
        <f t="shared" si="11"/>
        <v>0</v>
      </c>
      <c r="E129" s="8"/>
      <c r="F129" s="6">
        <f t="shared" si="12"/>
        <v>412.21</v>
      </c>
      <c r="G129" s="6">
        <f t="shared" si="13"/>
        <v>853.5799999999999</v>
      </c>
      <c r="H129" s="6">
        <f t="shared" si="14"/>
        <v>81588.09999999996</v>
      </c>
      <c r="I129" s="6"/>
      <c r="J129" s="6"/>
      <c r="K129" s="6">
        <f t="shared" si="15"/>
        <v>103.0525</v>
      </c>
      <c r="L129" s="52">
        <f>IF(A129="","",SUM($K$28:K129))</f>
        <v>15174.669999999998</v>
      </c>
    </row>
    <row r="130" spans="1:12" ht="12.75">
      <c r="A130" s="4">
        <f t="shared" si="8"/>
        <v>103</v>
      </c>
      <c r="B130" s="5">
        <f t="shared" si="9"/>
        <v>42216</v>
      </c>
      <c r="C130" s="6">
        <f t="shared" si="10"/>
        <v>1265.79</v>
      </c>
      <c r="D130" s="6">
        <f t="shared" si="11"/>
        <v>0</v>
      </c>
      <c r="E130" s="8"/>
      <c r="F130" s="6">
        <f t="shared" si="12"/>
        <v>407.94</v>
      </c>
      <c r="G130" s="6">
        <f t="shared" si="13"/>
        <v>857.8499999999999</v>
      </c>
      <c r="H130" s="6">
        <f t="shared" si="14"/>
        <v>80730.24999999996</v>
      </c>
      <c r="I130" s="6"/>
      <c r="J130" s="6"/>
      <c r="K130" s="6">
        <f t="shared" si="15"/>
        <v>101.985</v>
      </c>
      <c r="L130" s="52">
        <f>IF(A130="","",SUM($K$28:K130))</f>
        <v>15276.654999999999</v>
      </c>
    </row>
    <row r="131" spans="1:12" ht="12.75">
      <c r="A131" s="4">
        <f t="shared" si="8"/>
        <v>104</v>
      </c>
      <c r="B131" s="5">
        <f t="shared" si="9"/>
        <v>42247</v>
      </c>
      <c r="C131" s="6">
        <f t="shared" si="10"/>
        <v>1265.79</v>
      </c>
      <c r="D131" s="6">
        <f t="shared" si="11"/>
        <v>0</v>
      </c>
      <c r="E131" s="8"/>
      <c r="F131" s="6">
        <f t="shared" si="12"/>
        <v>403.65</v>
      </c>
      <c r="G131" s="6">
        <f t="shared" si="13"/>
        <v>862.14</v>
      </c>
      <c r="H131" s="6">
        <f t="shared" si="14"/>
        <v>79868.10999999996</v>
      </c>
      <c r="I131" s="6"/>
      <c r="J131" s="6"/>
      <c r="K131" s="6">
        <f t="shared" si="15"/>
        <v>100.9125</v>
      </c>
      <c r="L131" s="52">
        <f>IF(A131="","",SUM($K$28:K131))</f>
        <v>15377.5675</v>
      </c>
    </row>
    <row r="132" spans="1:12" ht="12.75">
      <c r="A132" s="4">
        <f t="shared" si="8"/>
        <v>105</v>
      </c>
      <c r="B132" s="5">
        <f t="shared" si="9"/>
        <v>42277</v>
      </c>
      <c r="C132" s="6">
        <f t="shared" si="10"/>
        <v>1265.79</v>
      </c>
      <c r="D132" s="6">
        <f t="shared" si="11"/>
        <v>0</v>
      </c>
      <c r="E132" s="8"/>
      <c r="F132" s="6">
        <f t="shared" si="12"/>
        <v>399.34</v>
      </c>
      <c r="G132" s="6">
        <f t="shared" si="13"/>
        <v>866.45</v>
      </c>
      <c r="H132" s="6">
        <f t="shared" si="14"/>
        <v>79001.65999999996</v>
      </c>
      <c r="I132" s="6"/>
      <c r="J132" s="6"/>
      <c r="K132" s="6">
        <f t="shared" si="15"/>
        <v>99.835</v>
      </c>
      <c r="L132" s="52">
        <f>IF(A132="","",SUM($K$28:K132))</f>
        <v>15477.402499999998</v>
      </c>
    </row>
    <row r="133" spans="1:12" ht="12.75">
      <c r="A133" s="4">
        <f t="shared" si="8"/>
        <v>106</v>
      </c>
      <c r="B133" s="5">
        <f t="shared" si="9"/>
        <v>42308</v>
      </c>
      <c r="C133" s="6">
        <f t="shared" si="10"/>
        <v>1265.79</v>
      </c>
      <c r="D133" s="6">
        <f t="shared" si="11"/>
        <v>0</v>
      </c>
      <c r="E133" s="8"/>
      <c r="F133" s="6">
        <f t="shared" si="12"/>
        <v>395.01</v>
      </c>
      <c r="G133" s="6">
        <f t="shared" si="13"/>
        <v>870.78</v>
      </c>
      <c r="H133" s="6">
        <f t="shared" si="14"/>
        <v>78130.87999999996</v>
      </c>
      <c r="I133" s="6"/>
      <c r="J133" s="6"/>
      <c r="K133" s="6">
        <f t="shared" si="15"/>
        <v>98.7525</v>
      </c>
      <c r="L133" s="52">
        <f>IF(A133="","",SUM($K$28:K133))</f>
        <v>15576.154999999999</v>
      </c>
    </row>
    <row r="134" spans="1:12" ht="12.75">
      <c r="A134" s="4">
        <f t="shared" si="8"/>
        <v>107</v>
      </c>
      <c r="B134" s="5">
        <f t="shared" si="9"/>
        <v>42338</v>
      </c>
      <c r="C134" s="6">
        <f t="shared" si="10"/>
        <v>1265.79</v>
      </c>
      <c r="D134" s="6">
        <f t="shared" si="11"/>
        <v>0</v>
      </c>
      <c r="E134" s="8"/>
      <c r="F134" s="6">
        <f t="shared" si="12"/>
        <v>390.65</v>
      </c>
      <c r="G134" s="6">
        <f t="shared" si="13"/>
        <v>875.14</v>
      </c>
      <c r="H134" s="6">
        <f t="shared" si="14"/>
        <v>77255.73999999996</v>
      </c>
      <c r="I134" s="6"/>
      <c r="J134" s="6"/>
      <c r="K134" s="6">
        <f t="shared" si="15"/>
        <v>97.6625</v>
      </c>
      <c r="L134" s="52">
        <f>IF(A134="","",SUM($K$28:K134))</f>
        <v>15673.8175</v>
      </c>
    </row>
    <row r="135" spans="1:12" ht="12.75">
      <c r="A135" s="4">
        <f t="shared" si="8"/>
        <v>108</v>
      </c>
      <c r="B135" s="5">
        <f t="shared" si="9"/>
        <v>42369</v>
      </c>
      <c r="C135" s="6">
        <f t="shared" si="10"/>
        <v>1265.79</v>
      </c>
      <c r="D135" s="6">
        <f t="shared" si="11"/>
        <v>0</v>
      </c>
      <c r="E135" s="8"/>
      <c r="F135" s="6">
        <f t="shared" si="12"/>
        <v>386.28</v>
      </c>
      <c r="G135" s="6">
        <f t="shared" si="13"/>
        <v>879.51</v>
      </c>
      <c r="H135" s="6">
        <f t="shared" si="14"/>
        <v>76376.22999999997</v>
      </c>
      <c r="I135" s="6"/>
      <c r="J135" s="6"/>
      <c r="K135" s="6">
        <f t="shared" si="15"/>
        <v>96.57</v>
      </c>
      <c r="L135" s="52">
        <f>IF(A135="","",SUM($K$28:K135))</f>
        <v>15770.387499999999</v>
      </c>
    </row>
    <row r="136" spans="1:12" ht="12.75">
      <c r="A136" s="4">
        <f t="shared" si="8"/>
        <v>109</v>
      </c>
      <c r="B136" s="5">
        <f t="shared" si="9"/>
        <v>42400</v>
      </c>
      <c r="C136" s="6">
        <f t="shared" si="10"/>
        <v>1265.79</v>
      </c>
      <c r="D136" s="6">
        <f t="shared" si="11"/>
        <v>0</v>
      </c>
      <c r="E136" s="8"/>
      <c r="F136" s="6">
        <f t="shared" si="12"/>
        <v>381.88</v>
      </c>
      <c r="G136" s="6">
        <f t="shared" si="13"/>
        <v>883.91</v>
      </c>
      <c r="H136" s="6">
        <f t="shared" si="14"/>
        <v>75492.31999999996</v>
      </c>
      <c r="I136" s="6"/>
      <c r="J136" s="6"/>
      <c r="K136" s="6">
        <f t="shared" si="15"/>
        <v>95.47</v>
      </c>
      <c r="L136" s="52">
        <f>IF(A136="","",SUM($K$28:K136))</f>
        <v>15865.857499999998</v>
      </c>
    </row>
    <row r="137" spans="1:12" ht="12.75">
      <c r="A137" s="4">
        <f t="shared" si="8"/>
        <v>110</v>
      </c>
      <c r="B137" s="5">
        <f t="shared" si="9"/>
        <v>42429</v>
      </c>
      <c r="C137" s="6">
        <f t="shared" si="10"/>
        <v>1265.79</v>
      </c>
      <c r="D137" s="6">
        <f t="shared" si="11"/>
        <v>0</v>
      </c>
      <c r="E137" s="8"/>
      <c r="F137" s="6">
        <f t="shared" si="12"/>
        <v>377.46</v>
      </c>
      <c r="G137" s="6">
        <f t="shared" si="13"/>
        <v>888.3299999999999</v>
      </c>
      <c r="H137" s="6">
        <f t="shared" si="14"/>
        <v>74603.98999999996</v>
      </c>
      <c r="I137" s="6"/>
      <c r="J137" s="6"/>
      <c r="K137" s="6">
        <f t="shared" si="15"/>
        <v>94.365</v>
      </c>
      <c r="L137" s="52">
        <f>IF(A137="","",SUM($K$28:K137))</f>
        <v>15960.222499999998</v>
      </c>
    </row>
    <row r="138" spans="1:12" ht="12.75">
      <c r="A138" s="4">
        <f t="shared" si="8"/>
        <v>111</v>
      </c>
      <c r="B138" s="5">
        <f t="shared" si="9"/>
        <v>42460</v>
      </c>
      <c r="C138" s="6">
        <f t="shared" si="10"/>
        <v>1265.79</v>
      </c>
      <c r="D138" s="6">
        <f t="shared" si="11"/>
        <v>0</v>
      </c>
      <c r="E138" s="8"/>
      <c r="F138" s="6">
        <f t="shared" si="12"/>
        <v>373.02</v>
      </c>
      <c r="G138" s="6">
        <f t="shared" si="13"/>
        <v>892.77</v>
      </c>
      <c r="H138" s="6">
        <f t="shared" si="14"/>
        <v>73711.21999999996</v>
      </c>
      <c r="I138" s="6"/>
      <c r="J138" s="6"/>
      <c r="K138" s="6">
        <f t="shared" si="15"/>
        <v>93.255</v>
      </c>
      <c r="L138" s="52">
        <f>IF(A138="","",SUM($K$28:K138))</f>
        <v>16053.477499999997</v>
      </c>
    </row>
    <row r="139" spans="1:12" ht="12.75">
      <c r="A139" s="4">
        <f t="shared" si="8"/>
        <v>112</v>
      </c>
      <c r="B139" s="5">
        <f t="shared" si="9"/>
        <v>42490</v>
      </c>
      <c r="C139" s="6">
        <f t="shared" si="10"/>
        <v>1265.79</v>
      </c>
      <c r="D139" s="6">
        <f t="shared" si="11"/>
        <v>0</v>
      </c>
      <c r="E139" s="8"/>
      <c r="F139" s="6">
        <f t="shared" si="12"/>
        <v>368.56</v>
      </c>
      <c r="G139" s="6">
        <f t="shared" si="13"/>
        <v>897.23</v>
      </c>
      <c r="H139" s="6">
        <f t="shared" si="14"/>
        <v>72813.98999999996</v>
      </c>
      <c r="I139" s="6"/>
      <c r="J139" s="6"/>
      <c r="K139" s="6">
        <f t="shared" si="15"/>
        <v>92.14</v>
      </c>
      <c r="L139" s="52">
        <f>IF(A139="","",SUM($K$28:K139))</f>
        <v>16145.617499999997</v>
      </c>
    </row>
    <row r="140" spans="1:12" ht="12.75">
      <c r="A140" s="4">
        <f t="shared" si="8"/>
        <v>113</v>
      </c>
      <c r="B140" s="5">
        <f t="shared" si="9"/>
        <v>42521</v>
      </c>
      <c r="C140" s="6">
        <f t="shared" si="10"/>
        <v>1265.79</v>
      </c>
      <c r="D140" s="6">
        <f t="shared" si="11"/>
        <v>0</v>
      </c>
      <c r="E140" s="8"/>
      <c r="F140" s="6">
        <f t="shared" si="12"/>
        <v>364.07</v>
      </c>
      <c r="G140" s="6">
        <f t="shared" si="13"/>
        <v>901.72</v>
      </c>
      <c r="H140" s="6">
        <f t="shared" si="14"/>
        <v>71912.26999999996</v>
      </c>
      <c r="I140" s="6"/>
      <c r="J140" s="6"/>
      <c r="K140" s="6">
        <f t="shared" si="15"/>
        <v>91.0175</v>
      </c>
      <c r="L140" s="52">
        <f>IF(A140="","",SUM($K$28:K140))</f>
        <v>16236.634999999997</v>
      </c>
    </row>
    <row r="141" spans="1:12" ht="12.75">
      <c r="A141" s="4">
        <f t="shared" si="8"/>
        <v>114</v>
      </c>
      <c r="B141" s="5">
        <f t="shared" si="9"/>
        <v>42551</v>
      </c>
      <c r="C141" s="6">
        <f t="shared" si="10"/>
        <v>1265.79</v>
      </c>
      <c r="D141" s="6">
        <f t="shared" si="11"/>
        <v>0</v>
      </c>
      <c r="E141" s="8"/>
      <c r="F141" s="6">
        <f t="shared" si="12"/>
        <v>359.56</v>
      </c>
      <c r="G141" s="6">
        <f t="shared" si="13"/>
        <v>906.23</v>
      </c>
      <c r="H141" s="6">
        <f t="shared" si="14"/>
        <v>71006.03999999996</v>
      </c>
      <c r="I141" s="6"/>
      <c r="J141" s="6"/>
      <c r="K141" s="6">
        <f t="shared" si="15"/>
        <v>89.89</v>
      </c>
      <c r="L141" s="52">
        <f>IF(A141="","",SUM($K$28:K141))</f>
        <v>16326.524999999996</v>
      </c>
    </row>
    <row r="142" spans="1:12" ht="12.75">
      <c r="A142" s="4">
        <f t="shared" si="8"/>
        <v>115</v>
      </c>
      <c r="B142" s="5">
        <f t="shared" si="9"/>
        <v>42582</v>
      </c>
      <c r="C142" s="6">
        <f t="shared" si="10"/>
        <v>1265.79</v>
      </c>
      <c r="D142" s="6">
        <f t="shared" si="11"/>
        <v>0</v>
      </c>
      <c r="E142" s="8"/>
      <c r="F142" s="6">
        <f t="shared" si="12"/>
        <v>355.03</v>
      </c>
      <c r="G142" s="6">
        <f t="shared" si="13"/>
        <v>910.76</v>
      </c>
      <c r="H142" s="6">
        <f t="shared" si="14"/>
        <v>70095.27999999997</v>
      </c>
      <c r="I142" s="6"/>
      <c r="J142" s="6"/>
      <c r="K142" s="6">
        <f t="shared" si="15"/>
        <v>88.7575</v>
      </c>
      <c r="L142" s="52">
        <f>IF(A142="","",SUM($K$28:K142))</f>
        <v>16415.282499999998</v>
      </c>
    </row>
    <row r="143" spans="1:12" ht="12.75">
      <c r="A143" s="4">
        <f t="shared" si="8"/>
        <v>116</v>
      </c>
      <c r="B143" s="5">
        <f t="shared" si="9"/>
        <v>42613</v>
      </c>
      <c r="C143" s="6">
        <f t="shared" si="10"/>
        <v>1265.79</v>
      </c>
      <c r="D143" s="6">
        <f t="shared" si="11"/>
        <v>0</v>
      </c>
      <c r="E143" s="8"/>
      <c r="F143" s="6">
        <f t="shared" si="12"/>
        <v>350.48</v>
      </c>
      <c r="G143" s="6">
        <f t="shared" si="13"/>
        <v>915.31</v>
      </c>
      <c r="H143" s="6">
        <f t="shared" si="14"/>
        <v>69179.96999999997</v>
      </c>
      <c r="I143" s="6"/>
      <c r="J143" s="6"/>
      <c r="K143" s="6">
        <f t="shared" si="15"/>
        <v>87.62</v>
      </c>
      <c r="L143" s="52">
        <f>IF(A143="","",SUM($K$28:K143))</f>
        <v>16502.902499999997</v>
      </c>
    </row>
    <row r="144" spans="1:12" ht="12.75">
      <c r="A144" s="4">
        <f t="shared" si="8"/>
        <v>117</v>
      </c>
      <c r="B144" s="5">
        <f t="shared" si="9"/>
        <v>42643</v>
      </c>
      <c r="C144" s="6">
        <f t="shared" si="10"/>
        <v>1265.79</v>
      </c>
      <c r="D144" s="6">
        <f t="shared" si="11"/>
        <v>0</v>
      </c>
      <c r="E144" s="8"/>
      <c r="F144" s="6">
        <f t="shared" si="12"/>
        <v>345.9</v>
      </c>
      <c r="G144" s="6">
        <f t="shared" si="13"/>
        <v>919.89</v>
      </c>
      <c r="H144" s="6">
        <f t="shared" si="14"/>
        <v>68260.07999999997</v>
      </c>
      <c r="I144" s="6"/>
      <c r="J144" s="6"/>
      <c r="K144" s="6">
        <f t="shared" si="15"/>
        <v>86.475</v>
      </c>
      <c r="L144" s="52">
        <f>IF(A144="","",SUM($K$28:K144))</f>
        <v>16589.377499999995</v>
      </c>
    </row>
    <row r="145" spans="1:12" ht="12.75">
      <c r="A145" s="4">
        <f t="shared" si="8"/>
        <v>118</v>
      </c>
      <c r="B145" s="5">
        <f t="shared" si="9"/>
        <v>42674</v>
      </c>
      <c r="C145" s="6">
        <f t="shared" si="10"/>
        <v>1265.79</v>
      </c>
      <c r="D145" s="6">
        <f t="shared" si="11"/>
        <v>0</v>
      </c>
      <c r="E145" s="8"/>
      <c r="F145" s="6">
        <f t="shared" si="12"/>
        <v>341.3</v>
      </c>
      <c r="G145" s="6">
        <f t="shared" si="13"/>
        <v>924.49</v>
      </c>
      <c r="H145" s="6">
        <f t="shared" si="14"/>
        <v>67335.58999999997</v>
      </c>
      <c r="I145" s="6"/>
      <c r="J145" s="6"/>
      <c r="K145" s="6">
        <f t="shared" si="15"/>
        <v>85.325</v>
      </c>
      <c r="L145" s="52">
        <f>IF(A145="","",SUM($K$28:K145))</f>
        <v>16674.702499999996</v>
      </c>
    </row>
    <row r="146" spans="1:12" ht="12.75">
      <c r="A146" s="4">
        <f t="shared" si="8"/>
        <v>119</v>
      </c>
      <c r="B146" s="5">
        <f t="shared" si="9"/>
        <v>42704</v>
      </c>
      <c r="C146" s="6">
        <f t="shared" si="10"/>
        <v>1265.79</v>
      </c>
      <c r="D146" s="6">
        <f t="shared" si="11"/>
        <v>0</v>
      </c>
      <c r="E146" s="8"/>
      <c r="F146" s="6">
        <f t="shared" si="12"/>
        <v>336.68</v>
      </c>
      <c r="G146" s="6">
        <f t="shared" si="13"/>
        <v>929.1099999999999</v>
      </c>
      <c r="H146" s="6">
        <f t="shared" si="14"/>
        <v>66406.47999999997</v>
      </c>
      <c r="I146" s="6"/>
      <c r="J146" s="6"/>
      <c r="K146" s="6">
        <f t="shared" si="15"/>
        <v>84.17</v>
      </c>
      <c r="L146" s="52">
        <f>IF(A146="","",SUM($K$28:K146))</f>
        <v>16758.872499999994</v>
      </c>
    </row>
    <row r="147" spans="1:12" ht="12.75">
      <c r="A147" s="4">
        <f t="shared" si="8"/>
        <v>120</v>
      </c>
      <c r="B147" s="5">
        <f t="shared" si="9"/>
        <v>42735</v>
      </c>
      <c r="C147" s="6">
        <f t="shared" si="10"/>
        <v>1265.79</v>
      </c>
      <c r="D147" s="6">
        <f t="shared" si="11"/>
        <v>0</v>
      </c>
      <c r="E147" s="8"/>
      <c r="F147" s="6">
        <f t="shared" si="12"/>
        <v>332.03</v>
      </c>
      <c r="G147" s="6">
        <f t="shared" si="13"/>
        <v>933.76</v>
      </c>
      <c r="H147" s="6">
        <f t="shared" si="14"/>
        <v>65472.719999999965</v>
      </c>
      <c r="I147" s="6"/>
      <c r="J147" s="6"/>
      <c r="K147" s="6">
        <f t="shared" si="15"/>
        <v>83.0075</v>
      </c>
      <c r="L147" s="52">
        <f>IF(A147="","",SUM($K$28:K147))</f>
        <v>16841.879999999994</v>
      </c>
    </row>
    <row r="148" spans="1:12" ht="12.75">
      <c r="A148" s="4">
        <f t="shared" si="8"/>
        <v>121</v>
      </c>
      <c r="B148" s="5">
        <f t="shared" si="9"/>
        <v>42766</v>
      </c>
      <c r="C148" s="6">
        <f t="shared" si="10"/>
        <v>1265.79</v>
      </c>
      <c r="D148" s="6">
        <f t="shared" si="11"/>
        <v>0</v>
      </c>
      <c r="E148" s="8"/>
      <c r="F148" s="6">
        <f t="shared" si="12"/>
        <v>327.36</v>
      </c>
      <c r="G148" s="6">
        <f t="shared" si="13"/>
        <v>938.43</v>
      </c>
      <c r="H148" s="6">
        <f t="shared" si="14"/>
        <v>64534.289999999964</v>
      </c>
      <c r="I148" s="6"/>
      <c r="J148" s="6"/>
      <c r="K148" s="6">
        <f t="shared" si="15"/>
        <v>81.84</v>
      </c>
      <c r="L148" s="52">
        <f>IF(A148="","",SUM($K$28:K148))</f>
        <v>16923.719999999994</v>
      </c>
    </row>
    <row r="149" spans="1:12" ht="12.75">
      <c r="A149" s="4">
        <f t="shared" si="8"/>
        <v>122</v>
      </c>
      <c r="B149" s="5">
        <f t="shared" si="9"/>
        <v>42794</v>
      </c>
      <c r="C149" s="6">
        <f t="shared" si="10"/>
        <v>1265.79</v>
      </c>
      <c r="D149" s="6">
        <f t="shared" si="11"/>
        <v>0</v>
      </c>
      <c r="E149" s="8"/>
      <c r="F149" s="6">
        <f t="shared" si="12"/>
        <v>322.67</v>
      </c>
      <c r="G149" s="6">
        <f t="shared" si="13"/>
        <v>943.1199999999999</v>
      </c>
      <c r="H149" s="6">
        <f t="shared" si="14"/>
        <v>63591.16999999996</v>
      </c>
      <c r="I149" s="6"/>
      <c r="J149" s="6"/>
      <c r="K149" s="6">
        <f t="shared" si="15"/>
        <v>80.6675</v>
      </c>
      <c r="L149" s="52">
        <f>IF(A149="","",SUM($K$28:K149))</f>
        <v>17004.387499999993</v>
      </c>
    </row>
    <row r="150" spans="1:12" ht="12.75">
      <c r="A150" s="4">
        <f t="shared" si="8"/>
        <v>123</v>
      </c>
      <c r="B150" s="5">
        <f t="shared" si="9"/>
        <v>42825</v>
      </c>
      <c r="C150" s="6">
        <f t="shared" si="10"/>
        <v>1265.79</v>
      </c>
      <c r="D150" s="6">
        <f t="shared" si="11"/>
        <v>0</v>
      </c>
      <c r="E150" s="8"/>
      <c r="F150" s="6">
        <f t="shared" si="12"/>
        <v>317.96</v>
      </c>
      <c r="G150" s="6">
        <f t="shared" si="13"/>
        <v>947.8299999999999</v>
      </c>
      <c r="H150" s="6">
        <f t="shared" si="14"/>
        <v>62643.33999999996</v>
      </c>
      <c r="I150" s="6"/>
      <c r="J150" s="6"/>
      <c r="K150" s="6">
        <f t="shared" si="15"/>
        <v>79.49</v>
      </c>
      <c r="L150" s="52">
        <f>IF(A150="","",SUM($K$28:K150))</f>
        <v>17083.877499999995</v>
      </c>
    </row>
    <row r="151" spans="1:12" ht="12.75">
      <c r="A151" s="4">
        <f t="shared" si="8"/>
        <v>124</v>
      </c>
      <c r="B151" s="5">
        <f t="shared" si="9"/>
        <v>42855</v>
      </c>
      <c r="C151" s="6">
        <f t="shared" si="10"/>
        <v>1265.79</v>
      </c>
      <c r="D151" s="6">
        <f t="shared" si="11"/>
        <v>0</v>
      </c>
      <c r="E151" s="8"/>
      <c r="F151" s="6">
        <f t="shared" si="12"/>
        <v>313.22</v>
      </c>
      <c r="G151" s="6">
        <f t="shared" si="13"/>
        <v>952.5699999999999</v>
      </c>
      <c r="H151" s="6">
        <f t="shared" si="14"/>
        <v>61690.76999999996</v>
      </c>
      <c r="I151" s="6"/>
      <c r="J151" s="6"/>
      <c r="K151" s="6">
        <f t="shared" si="15"/>
        <v>78.305</v>
      </c>
      <c r="L151" s="52">
        <f>IF(A151="","",SUM($K$28:K151))</f>
        <v>17162.182499999995</v>
      </c>
    </row>
    <row r="152" spans="1:12" ht="12.75">
      <c r="A152" s="4">
        <f t="shared" si="8"/>
        <v>125</v>
      </c>
      <c r="B152" s="5">
        <f t="shared" si="9"/>
        <v>42886</v>
      </c>
      <c r="C152" s="6">
        <f t="shared" si="10"/>
        <v>1265.79</v>
      </c>
      <c r="D152" s="6">
        <f t="shared" si="11"/>
        <v>0</v>
      </c>
      <c r="E152" s="8"/>
      <c r="F152" s="6">
        <f t="shared" si="12"/>
        <v>308.45</v>
      </c>
      <c r="G152" s="6">
        <f t="shared" si="13"/>
        <v>957.3399999999999</v>
      </c>
      <c r="H152" s="6">
        <f t="shared" si="14"/>
        <v>60733.429999999964</v>
      </c>
      <c r="I152" s="6"/>
      <c r="J152" s="6"/>
      <c r="K152" s="6">
        <f t="shared" si="15"/>
        <v>77.1125</v>
      </c>
      <c r="L152" s="52">
        <f>IF(A152="","",SUM($K$28:K152))</f>
        <v>17239.294999999995</v>
      </c>
    </row>
    <row r="153" spans="1:12" ht="12.75">
      <c r="A153" s="4">
        <f t="shared" si="8"/>
        <v>126</v>
      </c>
      <c r="B153" s="5">
        <f t="shared" si="9"/>
        <v>42916</v>
      </c>
      <c r="C153" s="6">
        <f t="shared" si="10"/>
        <v>1265.79</v>
      </c>
      <c r="D153" s="6">
        <f t="shared" si="11"/>
        <v>0</v>
      </c>
      <c r="E153" s="8"/>
      <c r="F153" s="6">
        <f t="shared" si="12"/>
        <v>303.67</v>
      </c>
      <c r="G153" s="6">
        <f t="shared" si="13"/>
        <v>962.1199999999999</v>
      </c>
      <c r="H153" s="6">
        <f t="shared" si="14"/>
        <v>59771.30999999996</v>
      </c>
      <c r="I153" s="6"/>
      <c r="J153" s="6"/>
      <c r="K153" s="6">
        <f t="shared" si="15"/>
        <v>75.9175</v>
      </c>
      <c r="L153" s="52">
        <f>IF(A153="","",SUM($K$28:K153))</f>
        <v>17315.212499999994</v>
      </c>
    </row>
    <row r="154" spans="1:12" ht="12.75">
      <c r="A154" s="4">
        <f t="shared" si="8"/>
        <v>127</v>
      </c>
      <c r="B154" s="5">
        <f t="shared" si="9"/>
        <v>42947</v>
      </c>
      <c r="C154" s="6">
        <f t="shared" si="10"/>
        <v>1265.79</v>
      </c>
      <c r="D154" s="6">
        <f t="shared" si="11"/>
        <v>0</v>
      </c>
      <c r="E154" s="8"/>
      <c r="F154" s="6">
        <f t="shared" si="12"/>
        <v>298.86</v>
      </c>
      <c r="G154" s="6">
        <f t="shared" si="13"/>
        <v>966.93</v>
      </c>
      <c r="H154" s="6">
        <f t="shared" si="14"/>
        <v>58804.37999999996</v>
      </c>
      <c r="I154" s="6"/>
      <c r="J154" s="6"/>
      <c r="K154" s="6">
        <f t="shared" si="15"/>
        <v>74.715</v>
      </c>
      <c r="L154" s="52">
        <f>IF(A154="","",SUM($K$28:K154))</f>
        <v>17389.927499999994</v>
      </c>
    </row>
    <row r="155" spans="1:12" ht="12.75">
      <c r="A155" s="4">
        <f t="shared" si="8"/>
        <v>128</v>
      </c>
      <c r="B155" s="5">
        <f t="shared" si="9"/>
        <v>42978</v>
      </c>
      <c r="C155" s="6">
        <f t="shared" si="10"/>
        <v>1265.79</v>
      </c>
      <c r="D155" s="6">
        <f t="shared" si="11"/>
        <v>0</v>
      </c>
      <c r="E155" s="8"/>
      <c r="F155" s="6">
        <f t="shared" si="12"/>
        <v>294.02</v>
      </c>
      <c r="G155" s="6">
        <f t="shared" si="13"/>
        <v>971.77</v>
      </c>
      <c r="H155" s="6">
        <f t="shared" si="14"/>
        <v>57832.609999999964</v>
      </c>
      <c r="I155" s="6"/>
      <c r="J155" s="6"/>
      <c r="K155" s="6">
        <f t="shared" si="15"/>
        <v>73.505</v>
      </c>
      <c r="L155" s="52">
        <f>IF(A155="","",SUM($K$28:K155))</f>
        <v>17463.432499999995</v>
      </c>
    </row>
    <row r="156" spans="1:12" ht="12.75">
      <c r="A156" s="4">
        <f aca="true" t="shared" si="16" ref="A156:A219">IF(H155="","",IF(OR(A155&gt;=nper,ROUND(H155,2)&lt;=0),"",A155+1))</f>
        <v>129</v>
      </c>
      <c r="B156" s="5">
        <f aca="true" t="shared" si="17" ref="B156:B219">IF(A156="","",IF(MONTH(DATE(YEAR(fpdate),MONTH(fpdate)+(A156-1),DAY(fpdate)))&gt;(MONTH(fpdate)+MOD((A156-1),12)),DATE(YEAR(fpdate),MONTH(fpdate)+(A156-1)+1,0),DATE(YEAR(fpdate),MONTH(fpdate)+(A156-1),DAY(fpdate))))</f>
        <v>43008</v>
      </c>
      <c r="C156" s="6">
        <f aca="true" t="shared" si="18" ref="C156:C219">IF(A156="","",IF(OR(A156=nper,payment&gt;ROUND((1+rate)*H155,2)),ROUND((1+rate)*H155,2),payment))</f>
        <v>1265.79</v>
      </c>
      <c r="D156" s="6">
        <f aca="true" t="shared" si="19" ref="D156:D219">IF(A156="","",IF(H155&lt;=payment,0,IF(IF(MOD(A156,int)=0,$D$14,0)+C156&gt;=H155+F156,H155+F156-C156,IF(MOD(A156,int)=0,$D$14,0)+IF(IF(MOD(A156,int)=0,$D$14,0)+IF(MOD(A156,12)=0,$D$16,0)+C156&lt;H155+F156,IF(MOD(A156,12)=0,$D$16,0),H155+F156-IF(MOD(A156,int)=0,$D$14,0)-C156))))</f>
        <v>0</v>
      </c>
      <c r="E156" s="8"/>
      <c r="F156" s="6">
        <f aca="true" t="shared" si="20" ref="F156:F219">IF(A156="","",ROUND(rate*H155,2))</f>
        <v>289.16</v>
      </c>
      <c r="G156" s="6">
        <f aca="true" t="shared" si="21" ref="G156:G219">IF(A156="","",C156-F156+E156+IF(D156="",0,D156))</f>
        <v>976.6299999999999</v>
      </c>
      <c r="H156" s="6">
        <f aca="true" t="shared" si="22" ref="H156:H219">IF(A156="","",H155-G156)</f>
        <v>56855.97999999997</v>
      </c>
      <c r="I156" s="6"/>
      <c r="J156" s="6"/>
      <c r="K156" s="6">
        <f aca="true" t="shared" si="23" ref="K156:K219">IF(A156="","",$L$22*F156)</f>
        <v>72.29</v>
      </c>
      <c r="L156" s="52">
        <f>IF(A156="","",SUM($K$28:K156))</f>
        <v>17535.722499999996</v>
      </c>
    </row>
    <row r="157" spans="1:12" ht="12.75">
      <c r="A157" s="4">
        <f t="shared" si="16"/>
        <v>130</v>
      </c>
      <c r="B157" s="5">
        <f t="shared" si="17"/>
        <v>43039</v>
      </c>
      <c r="C157" s="6">
        <f t="shared" si="18"/>
        <v>1265.79</v>
      </c>
      <c r="D157" s="6">
        <f t="shared" si="19"/>
        <v>0</v>
      </c>
      <c r="E157" s="8"/>
      <c r="F157" s="6">
        <f t="shared" si="20"/>
        <v>284.28</v>
      </c>
      <c r="G157" s="6">
        <f t="shared" si="21"/>
        <v>981.51</v>
      </c>
      <c r="H157" s="6">
        <f t="shared" si="22"/>
        <v>55874.469999999965</v>
      </c>
      <c r="I157" s="6"/>
      <c r="J157" s="6"/>
      <c r="K157" s="6">
        <f t="shared" si="23"/>
        <v>71.07</v>
      </c>
      <c r="L157" s="52">
        <f>IF(A157="","",SUM($K$28:K157))</f>
        <v>17606.792499999996</v>
      </c>
    </row>
    <row r="158" spans="1:12" ht="12.75">
      <c r="A158" s="4">
        <f t="shared" si="16"/>
        <v>131</v>
      </c>
      <c r="B158" s="5">
        <f t="shared" si="17"/>
        <v>43069</v>
      </c>
      <c r="C158" s="6">
        <f t="shared" si="18"/>
        <v>1265.79</v>
      </c>
      <c r="D158" s="6">
        <f t="shared" si="19"/>
        <v>0</v>
      </c>
      <c r="E158" s="8"/>
      <c r="F158" s="6">
        <f t="shared" si="20"/>
        <v>279.37</v>
      </c>
      <c r="G158" s="6">
        <f t="shared" si="21"/>
        <v>986.42</v>
      </c>
      <c r="H158" s="6">
        <f t="shared" si="22"/>
        <v>54888.04999999997</v>
      </c>
      <c r="I158" s="6"/>
      <c r="J158" s="6"/>
      <c r="K158" s="6">
        <f t="shared" si="23"/>
        <v>69.8425</v>
      </c>
      <c r="L158" s="52">
        <f>IF(A158="","",SUM($K$28:K158))</f>
        <v>17676.634999999995</v>
      </c>
    </row>
    <row r="159" spans="1:12" ht="12.75">
      <c r="A159" s="4">
        <f t="shared" si="16"/>
        <v>132</v>
      </c>
      <c r="B159" s="5">
        <f t="shared" si="17"/>
        <v>43100</v>
      </c>
      <c r="C159" s="6">
        <f t="shared" si="18"/>
        <v>1265.79</v>
      </c>
      <c r="D159" s="6">
        <f t="shared" si="19"/>
        <v>0</v>
      </c>
      <c r="E159" s="8"/>
      <c r="F159" s="6">
        <f t="shared" si="20"/>
        <v>274.44</v>
      </c>
      <c r="G159" s="6">
        <f t="shared" si="21"/>
        <v>991.3499999999999</v>
      </c>
      <c r="H159" s="6">
        <f t="shared" si="22"/>
        <v>53896.69999999997</v>
      </c>
      <c r="I159" s="6"/>
      <c r="J159" s="6"/>
      <c r="K159" s="6">
        <f t="shared" si="23"/>
        <v>68.61</v>
      </c>
      <c r="L159" s="52">
        <f>IF(A159="","",SUM($K$28:K159))</f>
        <v>17745.244999999995</v>
      </c>
    </row>
    <row r="160" spans="1:12" ht="12.75">
      <c r="A160" s="4">
        <f t="shared" si="16"/>
        <v>133</v>
      </c>
      <c r="B160" s="5">
        <f t="shared" si="17"/>
        <v>43131</v>
      </c>
      <c r="C160" s="6">
        <f t="shared" si="18"/>
        <v>1265.79</v>
      </c>
      <c r="D160" s="6">
        <f t="shared" si="19"/>
        <v>0</v>
      </c>
      <c r="E160" s="8"/>
      <c r="F160" s="6">
        <f t="shared" si="20"/>
        <v>269.48</v>
      </c>
      <c r="G160" s="6">
        <f t="shared" si="21"/>
        <v>996.31</v>
      </c>
      <c r="H160" s="6">
        <f t="shared" si="22"/>
        <v>52900.38999999997</v>
      </c>
      <c r="I160" s="6"/>
      <c r="J160" s="6"/>
      <c r="K160" s="6">
        <f t="shared" si="23"/>
        <v>67.37</v>
      </c>
      <c r="L160" s="52">
        <f>IF(A160="","",SUM($K$28:K160))</f>
        <v>17812.614999999994</v>
      </c>
    </row>
    <row r="161" spans="1:12" ht="12.75">
      <c r="A161" s="4">
        <f t="shared" si="16"/>
        <v>134</v>
      </c>
      <c r="B161" s="5">
        <f t="shared" si="17"/>
        <v>43159</v>
      </c>
      <c r="C161" s="6">
        <f t="shared" si="18"/>
        <v>1265.79</v>
      </c>
      <c r="D161" s="6">
        <f t="shared" si="19"/>
        <v>0</v>
      </c>
      <c r="E161" s="8"/>
      <c r="F161" s="6">
        <f t="shared" si="20"/>
        <v>264.5</v>
      </c>
      <c r="G161" s="6">
        <f t="shared" si="21"/>
        <v>1001.29</v>
      </c>
      <c r="H161" s="6">
        <f t="shared" si="22"/>
        <v>51899.09999999997</v>
      </c>
      <c r="I161" s="6"/>
      <c r="J161" s="6"/>
      <c r="K161" s="6">
        <f t="shared" si="23"/>
        <v>66.125</v>
      </c>
      <c r="L161" s="52">
        <f>IF(A161="","",SUM($K$28:K161))</f>
        <v>17878.739999999994</v>
      </c>
    </row>
    <row r="162" spans="1:12" ht="12.75">
      <c r="A162" s="4">
        <f t="shared" si="16"/>
        <v>135</v>
      </c>
      <c r="B162" s="5">
        <f t="shared" si="17"/>
        <v>43190</v>
      </c>
      <c r="C162" s="6">
        <f t="shared" si="18"/>
        <v>1265.79</v>
      </c>
      <c r="D162" s="6">
        <f t="shared" si="19"/>
        <v>0</v>
      </c>
      <c r="E162" s="8"/>
      <c r="F162" s="6">
        <f t="shared" si="20"/>
        <v>259.5</v>
      </c>
      <c r="G162" s="6">
        <f t="shared" si="21"/>
        <v>1006.29</v>
      </c>
      <c r="H162" s="6">
        <f t="shared" si="22"/>
        <v>50892.80999999997</v>
      </c>
      <c r="I162" s="6"/>
      <c r="J162" s="6"/>
      <c r="K162" s="6">
        <f t="shared" si="23"/>
        <v>64.875</v>
      </c>
      <c r="L162" s="52">
        <f>IF(A162="","",SUM($K$28:K162))</f>
        <v>17943.614999999994</v>
      </c>
    </row>
    <row r="163" spans="1:12" ht="12.75">
      <c r="A163" s="4">
        <f t="shared" si="16"/>
        <v>136</v>
      </c>
      <c r="B163" s="5">
        <f t="shared" si="17"/>
        <v>43220</v>
      </c>
      <c r="C163" s="6">
        <f t="shared" si="18"/>
        <v>1265.79</v>
      </c>
      <c r="D163" s="6">
        <f t="shared" si="19"/>
        <v>0</v>
      </c>
      <c r="E163" s="8"/>
      <c r="F163" s="6">
        <f t="shared" si="20"/>
        <v>254.46</v>
      </c>
      <c r="G163" s="6">
        <f t="shared" si="21"/>
        <v>1011.3299999999999</v>
      </c>
      <c r="H163" s="6">
        <f t="shared" si="22"/>
        <v>49881.47999999997</v>
      </c>
      <c r="I163" s="6"/>
      <c r="J163" s="6"/>
      <c r="K163" s="6">
        <f t="shared" si="23"/>
        <v>63.615</v>
      </c>
      <c r="L163" s="52">
        <f>IF(A163="","",SUM($K$28:K163))</f>
        <v>18007.229999999996</v>
      </c>
    </row>
    <row r="164" spans="1:12" ht="12.75">
      <c r="A164" s="4">
        <f t="shared" si="16"/>
        <v>137</v>
      </c>
      <c r="B164" s="5">
        <f t="shared" si="17"/>
        <v>43251</v>
      </c>
      <c r="C164" s="6">
        <f t="shared" si="18"/>
        <v>1265.79</v>
      </c>
      <c r="D164" s="6">
        <f t="shared" si="19"/>
        <v>0</v>
      </c>
      <c r="E164" s="8"/>
      <c r="F164" s="6">
        <f t="shared" si="20"/>
        <v>249.41</v>
      </c>
      <c r="G164" s="6">
        <f t="shared" si="21"/>
        <v>1016.38</v>
      </c>
      <c r="H164" s="6">
        <f t="shared" si="22"/>
        <v>48865.09999999997</v>
      </c>
      <c r="I164" s="6"/>
      <c r="J164" s="6"/>
      <c r="K164" s="6">
        <f t="shared" si="23"/>
        <v>62.3525</v>
      </c>
      <c r="L164" s="52">
        <f>IF(A164="","",SUM($K$28:K164))</f>
        <v>18069.582499999997</v>
      </c>
    </row>
    <row r="165" spans="1:12" ht="12.75">
      <c r="A165" s="4">
        <f t="shared" si="16"/>
        <v>138</v>
      </c>
      <c r="B165" s="5">
        <f t="shared" si="17"/>
        <v>43281</v>
      </c>
      <c r="C165" s="6">
        <f t="shared" si="18"/>
        <v>1265.79</v>
      </c>
      <c r="D165" s="6">
        <f t="shared" si="19"/>
        <v>0</v>
      </c>
      <c r="E165" s="8"/>
      <c r="F165" s="6">
        <f t="shared" si="20"/>
        <v>244.33</v>
      </c>
      <c r="G165" s="6">
        <f t="shared" si="21"/>
        <v>1021.4599999999999</v>
      </c>
      <c r="H165" s="6">
        <f t="shared" si="22"/>
        <v>47843.63999999997</v>
      </c>
      <c r="I165" s="6"/>
      <c r="J165" s="6"/>
      <c r="K165" s="6">
        <f t="shared" si="23"/>
        <v>61.0825</v>
      </c>
      <c r="L165" s="52">
        <f>IF(A165="","",SUM($K$28:K165))</f>
        <v>18130.664999999997</v>
      </c>
    </row>
    <row r="166" spans="1:12" ht="12.75">
      <c r="A166" s="4">
        <f t="shared" si="16"/>
        <v>139</v>
      </c>
      <c r="B166" s="5">
        <f t="shared" si="17"/>
        <v>43312</v>
      </c>
      <c r="C166" s="6">
        <f t="shared" si="18"/>
        <v>1265.79</v>
      </c>
      <c r="D166" s="6">
        <f t="shared" si="19"/>
        <v>0</v>
      </c>
      <c r="E166" s="8"/>
      <c r="F166" s="6">
        <f t="shared" si="20"/>
        <v>239.22</v>
      </c>
      <c r="G166" s="6">
        <f t="shared" si="21"/>
        <v>1026.57</v>
      </c>
      <c r="H166" s="6">
        <f t="shared" si="22"/>
        <v>46817.06999999997</v>
      </c>
      <c r="I166" s="6"/>
      <c r="J166" s="6"/>
      <c r="K166" s="6">
        <f t="shared" si="23"/>
        <v>59.805</v>
      </c>
      <c r="L166" s="52">
        <f>IF(A166="","",SUM($K$28:K166))</f>
        <v>18190.469999999998</v>
      </c>
    </row>
    <row r="167" spans="1:12" ht="12.75">
      <c r="A167" s="4">
        <f t="shared" si="16"/>
        <v>140</v>
      </c>
      <c r="B167" s="5">
        <f t="shared" si="17"/>
        <v>43343</v>
      </c>
      <c r="C167" s="6">
        <f t="shared" si="18"/>
        <v>1265.79</v>
      </c>
      <c r="D167" s="6">
        <f t="shared" si="19"/>
        <v>0</v>
      </c>
      <c r="E167" s="8"/>
      <c r="F167" s="6">
        <f t="shared" si="20"/>
        <v>234.09</v>
      </c>
      <c r="G167" s="6">
        <f t="shared" si="21"/>
        <v>1031.7</v>
      </c>
      <c r="H167" s="6">
        <f t="shared" si="22"/>
        <v>45785.36999999997</v>
      </c>
      <c r="I167" s="6"/>
      <c r="J167" s="6"/>
      <c r="K167" s="6">
        <f t="shared" si="23"/>
        <v>58.5225</v>
      </c>
      <c r="L167" s="52">
        <f>IF(A167="","",SUM($K$28:K167))</f>
        <v>18248.992499999997</v>
      </c>
    </row>
    <row r="168" spans="1:12" ht="12.75">
      <c r="A168" s="4">
        <f t="shared" si="16"/>
        <v>141</v>
      </c>
      <c r="B168" s="5">
        <f t="shared" si="17"/>
        <v>43373</v>
      </c>
      <c r="C168" s="6">
        <f t="shared" si="18"/>
        <v>1265.79</v>
      </c>
      <c r="D168" s="6">
        <f t="shared" si="19"/>
        <v>0</v>
      </c>
      <c r="E168" s="8"/>
      <c r="F168" s="6">
        <f t="shared" si="20"/>
        <v>228.93</v>
      </c>
      <c r="G168" s="6">
        <f t="shared" si="21"/>
        <v>1036.86</v>
      </c>
      <c r="H168" s="6">
        <f t="shared" si="22"/>
        <v>44748.50999999997</v>
      </c>
      <c r="I168" s="6"/>
      <c r="J168" s="6"/>
      <c r="K168" s="6">
        <f t="shared" si="23"/>
        <v>57.2325</v>
      </c>
      <c r="L168" s="52">
        <f>IF(A168="","",SUM($K$28:K168))</f>
        <v>18306.224999999995</v>
      </c>
    </row>
    <row r="169" spans="1:12" ht="12.75">
      <c r="A169" s="4">
        <f t="shared" si="16"/>
        <v>142</v>
      </c>
      <c r="B169" s="5">
        <f t="shared" si="17"/>
        <v>43404</v>
      </c>
      <c r="C169" s="6">
        <f t="shared" si="18"/>
        <v>1265.79</v>
      </c>
      <c r="D169" s="6">
        <f t="shared" si="19"/>
        <v>0</v>
      </c>
      <c r="E169" s="8"/>
      <c r="F169" s="6">
        <f t="shared" si="20"/>
        <v>223.74</v>
      </c>
      <c r="G169" s="6">
        <f t="shared" si="21"/>
        <v>1042.05</v>
      </c>
      <c r="H169" s="6">
        <f t="shared" si="22"/>
        <v>43706.45999999997</v>
      </c>
      <c r="I169" s="6"/>
      <c r="J169" s="6"/>
      <c r="K169" s="6">
        <f t="shared" si="23"/>
        <v>55.935</v>
      </c>
      <c r="L169" s="52">
        <f>IF(A169="","",SUM($K$28:K169))</f>
        <v>18362.159999999996</v>
      </c>
    </row>
    <row r="170" spans="1:12" ht="12.75">
      <c r="A170" s="4">
        <f t="shared" si="16"/>
        <v>143</v>
      </c>
      <c r="B170" s="5">
        <f t="shared" si="17"/>
        <v>43434</v>
      </c>
      <c r="C170" s="6">
        <f t="shared" si="18"/>
        <v>1265.79</v>
      </c>
      <c r="D170" s="6">
        <f t="shared" si="19"/>
        <v>0</v>
      </c>
      <c r="E170" s="8"/>
      <c r="F170" s="6">
        <f t="shared" si="20"/>
        <v>218.53</v>
      </c>
      <c r="G170" s="6">
        <f t="shared" si="21"/>
        <v>1047.26</v>
      </c>
      <c r="H170" s="6">
        <f t="shared" si="22"/>
        <v>42659.19999999997</v>
      </c>
      <c r="I170" s="6"/>
      <c r="J170" s="6"/>
      <c r="K170" s="6">
        <f t="shared" si="23"/>
        <v>54.6325</v>
      </c>
      <c r="L170" s="52">
        <f>IF(A170="","",SUM($K$28:K170))</f>
        <v>18416.792499999996</v>
      </c>
    </row>
    <row r="171" spans="1:12" ht="12.75">
      <c r="A171" s="4">
        <f t="shared" si="16"/>
        <v>144</v>
      </c>
      <c r="B171" s="5">
        <f t="shared" si="17"/>
        <v>43465</v>
      </c>
      <c r="C171" s="6">
        <f t="shared" si="18"/>
        <v>1265.79</v>
      </c>
      <c r="D171" s="6">
        <f t="shared" si="19"/>
        <v>0</v>
      </c>
      <c r="E171" s="8"/>
      <c r="F171" s="6">
        <f t="shared" si="20"/>
        <v>213.3</v>
      </c>
      <c r="G171" s="6">
        <f t="shared" si="21"/>
        <v>1052.49</v>
      </c>
      <c r="H171" s="6">
        <f t="shared" si="22"/>
        <v>41606.70999999997</v>
      </c>
      <c r="I171" s="6"/>
      <c r="J171" s="6"/>
      <c r="K171" s="6">
        <f t="shared" si="23"/>
        <v>53.325</v>
      </c>
      <c r="L171" s="52">
        <f>IF(A171="","",SUM($K$28:K171))</f>
        <v>18470.117499999997</v>
      </c>
    </row>
    <row r="172" spans="1:12" ht="12.75">
      <c r="A172" s="4">
        <f t="shared" si="16"/>
        <v>145</v>
      </c>
      <c r="B172" s="5">
        <f t="shared" si="17"/>
        <v>43496</v>
      </c>
      <c r="C172" s="6">
        <f t="shared" si="18"/>
        <v>1265.79</v>
      </c>
      <c r="D172" s="6">
        <f t="shared" si="19"/>
        <v>0</v>
      </c>
      <c r="E172" s="8"/>
      <c r="F172" s="6">
        <f t="shared" si="20"/>
        <v>208.03</v>
      </c>
      <c r="G172" s="6">
        <f t="shared" si="21"/>
        <v>1057.76</v>
      </c>
      <c r="H172" s="6">
        <f t="shared" si="22"/>
        <v>40548.94999999997</v>
      </c>
      <c r="I172" s="6"/>
      <c r="J172" s="6"/>
      <c r="K172" s="6">
        <f t="shared" si="23"/>
        <v>52.0075</v>
      </c>
      <c r="L172" s="52">
        <f>IF(A172="","",SUM($K$28:K172))</f>
        <v>18522.124999999996</v>
      </c>
    </row>
    <row r="173" spans="1:12" ht="12.75">
      <c r="A173" s="4">
        <f t="shared" si="16"/>
        <v>146</v>
      </c>
      <c r="B173" s="5">
        <f t="shared" si="17"/>
        <v>43524</v>
      </c>
      <c r="C173" s="6">
        <f t="shared" si="18"/>
        <v>1265.79</v>
      </c>
      <c r="D173" s="6">
        <f t="shared" si="19"/>
        <v>0</v>
      </c>
      <c r="E173" s="8"/>
      <c r="F173" s="6">
        <f t="shared" si="20"/>
        <v>202.74</v>
      </c>
      <c r="G173" s="6">
        <f t="shared" si="21"/>
        <v>1063.05</v>
      </c>
      <c r="H173" s="6">
        <f t="shared" si="22"/>
        <v>39485.899999999965</v>
      </c>
      <c r="I173" s="6"/>
      <c r="J173" s="6"/>
      <c r="K173" s="6">
        <f t="shared" si="23"/>
        <v>50.685</v>
      </c>
      <c r="L173" s="52">
        <f>IF(A173="","",SUM($K$28:K173))</f>
        <v>18572.809999999998</v>
      </c>
    </row>
    <row r="174" spans="1:12" ht="12.75">
      <c r="A174" s="4">
        <f t="shared" si="16"/>
        <v>147</v>
      </c>
      <c r="B174" s="5">
        <f t="shared" si="17"/>
        <v>43555</v>
      </c>
      <c r="C174" s="6">
        <f t="shared" si="18"/>
        <v>1265.79</v>
      </c>
      <c r="D174" s="6">
        <f t="shared" si="19"/>
        <v>0</v>
      </c>
      <c r="E174" s="8"/>
      <c r="F174" s="6">
        <f t="shared" si="20"/>
        <v>197.43</v>
      </c>
      <c r="G174" s="6">
        <f t="shared" si="21"/>
        <v>1068.36</v>
      </c>
      <c r="H174" s="6">
        <f t="shared" si="22"/>
        <v>38417.539999999964</v>
      </c>
      <c r="I174" s="6"/>
      <c r="J174" s="6"/>
      <c r="K174" s="6">
        <f t="shared" si="23"/>
        <v>49.3575</v>
      </c>
      <c r="L174" s="52">
        <f>IF(A174="","",SUM($K$28:K174))</f>
        <v>18622.167499999996</v>
      </c>
    </row>
    <row r="175" spans="1:12" ht="12.75">
      <c r="A175" s="4">
        <f t="shared" si="16"/>
        <v>148</v>
      </c>
      <c r="B175" s="5">
        <f t="shared" si="17"/>
        <v>43585</v>
      </c>
      <c r="C175" s="6">
        <f t="shared" si="18"/>
        <v>1265.79</v>
      </c>
      <c r="D175" s="6">
        <f t="shared" si="19"/>
        <v>0</v>
      </c>
      <c r="E175" s="8"/>
      <c r="F175" s="6">
        <f t="shared" si="20"/>
        <v>192.09</v>
      </c>
      <c r="G175" s="6">
        <f t="shared" si="21"/>
        <v>1073.7</v>
      </c>
      <c r="H175" s="6">
        <f t="shared" si="22"/>
        <v>37343.83999999997</v>
      </c>
      <c r="I175" s="6"/>
      <c r="J175" s="6"/>
      <c r="K175" s="6">
        <f t="shared" si="23"/>
        <v>48.0225</v>
      </c>
      <c r="L175" s="52">
        <f>IF(A175="","",SUM($K$28:K175))</f>
        <v>18670.189999999995</v>
      </c>
    </row>
    <row r="176" spans="1:12" ht="12.75">
      <c r="A176" s="4">
        <f t="shared" si="16"/>
        <v>149</v>
      </c>
      <c r="B176" s="5">
        <f t="shared" si="17"/>
        <v>43616</v>
      </c>
      <c r="C176" s="6">
        <f t="shared" si="18"/>
        <v>1265.79</v>
      </c>
      <c r="D176" s="6">
        <f t="shared" si="19"/>
        <v>0</v>
      </c>
      <c r="E176" s="8"/>
      <c r="F176" s="6">
        <f t="shared" si="20"/>
        <v>186.72</v>
      </c>
      <c r="G176" s="6">
        <f t="shared" si="21"/>
        <v>1079.07</v>
      </c>
      <c r="H176" s="6">
        <f t="shared" si="22"/>
        <v>36264.76999999997</v>
      </c>
      <c r="I176" s="6"/>
      <c r="J176" s="6"/>
      <c r="K176" s="6">
        <f t="shared" si="23"/>
        <v>46.68</v>
      </c>
      <c r="L176" s="52">
        <f>IF(A176="","",SUM($K$28:K176))</f>
        <v>18716.869999999995</v>
      </c>
    </row>
    <row r="177" spans="1:12" ht="12.75">
      <c r="A177" s="4">
        <f t="shared" si="16"/>
        <v>150</v>
      </c>
      <c r="B177" s="5">
        <f t="shared" si="17"/>
        <v>43646</v>
      </c>
      <c r="C177" s="6">
        <f t="shared" si="18"/>
        <v>1265.79</v>
      </c>
      <c r="D177" s="6">
        <f t="shared" si="19"/>
        <v>0</v>
      </c>
      <c r="E177" s="8"/>
      <c r="F177" s="6">
        <f t="shared" si="20"/>
        <v>181.32</v>
      </c>
      <c r="G177" s="6">
        <f t="shared" si="21"/>
        <v>1084.47</v>
      </c>
      <c r="H177" s="6">
        <f t="shared" si="22"/>
        <v>35180.29999999997</v>
      </c>
      <c r="I177" s="6"/>
      <c r="J177" s="6"/>
      <c r="K177" s="6">
        <f t="shared" si="23"/>
        <v>45.33</v>
      </c>
      <c r="L177" s="52">
        <f>IF(A177="","",SUM($K$28:K177))</f>
        <v>18762.199999999997</v>
      </c>
    </row>
    <row r="178" spans="1:12" ht="12.75">
      <c r="A178" s="4">
        <f t="shared" si="16"/>
        <v>151</v>
      </c>
      <c r="B178" s="5">
        <f t="shared" si="17"/>
        <v>43677</v>
      </c>
      <c r="C178" s="6">
        <f t="shared" si="18"/>
        <v>1265.79</v>
      </c>
      <c r="D178" s="6">
        <f t="shared" si="19"/>
        <v>0</v>
      </c>
      <c r="E178" s="8"/>
      <c r="F178" s="6">
        <f t="shared" si="20"/>
        <v>175.9</v>
      </c>
      <c r="G178" s="6">
        <f t="shared" si="21"/>
        <v>1089.8899999999999</v>
      </c>
      <c r="H178" s="6">
        <f t="shared" si="22"/>
        <v>34090.40999999997</v>
      </c>
      <c r="I178" s="6"/>
      <c r="J178" s="6"/>
      <c r="K178" s="6">
        <f t="shared" si="23"/>
        <v>43.975</v>
      </c>
      <c r="L178" s="52">
        <f>IF(A178="","",SUM($K$28:K178))</f>
        <v>18806.174999999996</v>
      </c>
    </row>
    <row r="179" spans="1:12" ht="12.75">
      <c r="A179" s="4">
        <f t="shared" si="16"/>
        <v>152</v>
      </c>
      <c r="B179" s="5">
        <f t="shared" si="17"/>
        <v>43708</v>
      </c>
      <c r="C179" s="6">
        <f t="shared" si="18"/>
        <v>1265.79</v>
      </c>
      <c r="D179" s="6">
        <f t="shared" si="19"/>
        <v>0</v>
      </c>
      <c r="E179" s="8"/>
      <c r="F179" s="6">
        <f t="shared" si="20"/>
        <v>170.45</v>
      </c>
      <c r="G179" s="6">
        <f t="shared" si="21"/>
        <v>1095.34</v>
      </c>
      <c r="H179" s="6">
        <f t="shared" si="22"/>
        <v>32995.06999999997</v>
      </c>
      <c r="I179" s="6"/>
      <c r="J179" s="6"/>
      <c r="K179" s="6">
        <f t="shared" si="23"/>
        <v>42.6125</v>
      </c>
      <c r="L179" s="52">
        <f>IF(A179="","",SUM($K$28:K179))</f>
        <v>18848.787499999995</v>
      </c>
    </row>
    <row r="180" spans="1:12" ht="12.75">
      <c r="A180" s="4">
        <f t="shared" si="16"/>
        <v>153</v>
      </c>
      <c r="B180" s="5">
        <f t="shared" si="17"/>
        <v>43738</v>
      </c>
      <c r="C180" s="6">
        <f t="shared" si="18"/>
        <v>1265.79</v>
      </c>
      <c r="D180" s="6">
        <f t="shared" si="19"/>
        <v>0</v>
      </c>
      <c r="E180" s="8"/>
      <c r="F180" s="6">
        <f t="shared" si="20"/>
        <v>164.98</v>
      </c>
      <c r="G180" s="6">
        <f t="shared" si="21"/>
        <v>1100.81</v>
      </c>
      <c r="H180" s="6">
        <f t="shared" si="22"/>
        <v>31894.25999999997</v>
      </c>
      <c r="I180" s="6"/>
      <c r="J180" s="6"/>
      <c r="K180" s="6">
        <f t="shared" si="23"/>
        <v>41.245</v>
      </c>
      <c r="L180" s="52">
        <f>IF(A180="","",SUM($K$28:K180))</f>
        <v>18890.032499999994</v>
      </c>
    </row>
    <row r="181" spans="1:12" ht="12.75">
      <c r="A181" s="4">
        <f t="shared" si="16"/>
        <v>154</v>
      </c>
      <c r="B181" s="5">
        <f t="shared" si="17"/>
        <v>43769</v>
      </c>
      <c r="C181" s="6">
        <f t="shared" si="18"/>
        <v>1265.79</v>
      </c>
      <c r="D181" s="6">
        <f t="shared" si="19"/>
        <v>0</v>
      </c>
      <c r="E181" s="8"/>
      <c r="F181" s="6">
        <f t="shared" si="20"/>
        <v>159.47</v>
      </c>
      <c r="G181" s="6">
        <f t="shared" si="21"/>
        <v>1106.32</v>
      </c>
      <c r="H181" s="6">
        <f t="shared" si="22"/>
        <v>30787.93999999997</v>
      </c>
      <c r="I181" s="6"/>
      <c r="J181" s="6"/>
      <c r="K181" s="6">
        <f t="shared" si="23"/>
        <v>39.8675</v>
      </c>
      <c r="L181" s="52">
        <f>IF(A181="","",SUM($K$28:K181))</f>
        <v>18929.899999999994</v>
      </c>
    </row>
    <row r="182" spans="1:12" ht="12.75">
      <c r="A182" s="4">
        <f t="shared" si="16"/>
        <v>155</v>
      </c>
      <c r="B182" s="5">
        <f t="shared" si="17"/>
        <v>43799</v>
      </c>
      <c r="C182" s="6">
        <f t="shared" si="18"/>
        <v>1265.79</v>
      </c>
      <c r="D182" s="6">
        <f t="shared" si="19"/>
        <v>0</v>
      </c>
      <c r="E182" s="8"/>
      <c r="F182" s="6">
        <f t="shared" si="20"/>
        <v>153.94</v>
      </c>
      <c r="G182" s="6">
        <f t="shared" si="21"/>
        <v>1111.85</v>
      </c>
      <c r="H182" s="6">
        <f t="shared" si="22"/>
        <v>29676.08999999997</v>
      </c>
      <c r="I182" s="6"/>
      <c r="J182" s="6"/>
      <c r="K182" s="6">
        <f t="shared" si="23"/>
        <v>38.485</v>
      </c>
      <c r="L182" s="52">
        <f>IF(A182="","",SUM($K$28:K182))</f>
        <v>18968.384999999995</v>
      </c>
    </row>
    <row r="183" spans="1:12" ht="12.75">
      <c r="A183" s="4">
        <f t="shared" si="16"/>
        <v>156</v>
      </c>
      <c r="B183" s="5">
        <f t="shared" si="17"/>
        <v>43830</v>
      </c>
      <c r="C183" s="6">
        <f t="shared" si="18"/>
        <v>1265.79</v>
      </c>
      <c r="D183" s="6">
        <f t="shared" si="19"/>
        <v>0</v>
      </c>
      <c r="E183" s="8"/>
      <c r="F183" s="6">
        <f t="shared" si="20"/>
        <v>148.38</v>
      </c>
      <c r="G183" s="6">
        <f t="shared" si="21"/>
        <v>1117.4099999999999</v>
      </c>
      <c r="H183" s="6">
        <f t="shared" si="22"/>
        <v>28558.67999999997</v>
      </c>
      <c r="I183" s="6"/>
      <c r="J183" s="6"/>
      <c r="K183" s="6">
        <f t="shared" si="23"/>
        <v>37.095</v>
      </c>
      <c r="L183" s="52">
        <f>IF(A183="","",SUM($K$28:K183))</f>
        <v>19005.479999999996</v>
      </c>
    </row>
    <row r="184" spans="1:12" ht="12.75">
      <c r="A184" s="4">
        <f t="shared" si="16"/>
        <v>157</v>
      </c>
      <c r="B184" s="5">
        <f t="shared" si="17"/>
        <v>43861</v>
      </c>
      <c r="C184" s="6">
        <f t="shared" si="18"/>
        <v>1265.79</v>
      </c>
      <c r="D184" s="6">
        <f t="shared" si="19"/>
        <v>0</v>
      </c>
      <c r="E184" s="8"/>
      <c r="F184" s="6">
        <f t="shared" si="20"/>
        <v>142.79</v>
      </c>
      <c r="G184" s="6">
        <f t="shared" si="21"/>
        <v>1123</v>
      </c>
      <c r="H184" s="6">
        <f t="shared" si="22"/>
        <v>27435.67999999997</v>
      </c>
      <c r="I184" s="6"/>
      <c r="J184" s="6"/>
      <c r="K184" s="6">
        <f t="shared" si="23"/>
        <v>35.6975</v>
      </c>
      <c r="L184" s="52">
        <f>IF(A184="","",SUM($K$28:K184))</f>
        <v>19041.177499999994</v>
      </c>
    </row>
    <row r="185" spans="1:12" ht="12.75">
      <c r="A185" s="4">
        <f t="shared" si="16"/>
        <v>158</v>
      </c>
      <c r="B185" s="5">
        <f t="shared" si="17"/>
        <v>43890</v>
      </c>
      <c r="C185" s="6">
        <f t="shared" si="18"/>
        <v>1265.79</v>
      </c>
      <c r="D185" s="6">
        <f t="shared" si="19"/>
        <v>0</v>
      </c>
      <c r="E185" s="8"/>
      <c r="F185" s="6">
        <f t="shared" si="20"/>
        <v>137.18</v>
      </c>
      <c r="G185" s="6">
        <f t="shared" si="21"/>
        <v>1128.61</v>
      </c>
      <c r="H185" s="6">
        <f t="shared" si="22"/>
        <v>26307.06999999997</v>
      </c>
      <c r="I185" s="6"/>
      <c r="J185" s="6"/>
      <c r="K185" s="6">
        <f t="shared" si="23"/>
        <v>34.295</v>
      </c>
      <c r="L185" s="52">
        <f>IF(A185="","",SUM($K$28:K185))</f>
        <v>19075.472499999993</v>
      </c>
    </row>
    <row r="186" spans="1:12" ht="12.75">
      <c r="A186" s="4">
        <f t="shared" si="16"/>
        <v>159</v>
      </c>
      <c r="B186" s="5">
        <f t="shared" si="17"/>
        <v>43921</v>
      </c>
      <c r="C186" s="6">
        <f t="shared" si="18"/>
        <v>1265.79</v>
      </c>
      <c r="D186" s="6">
        <f t="shared" si="19"/>
        <v>0</v>
      </c>
      <c r="E186" s="8"/>
      <c r="F186" s="6">
        <f t="shared" si="20"/>
        <v>131.54</v>
      </c>
      <c r="G186" s="6">
        <f t="shared" si="21"/>
        <v>1134.25</v>
      </c>
      <c r="H186" s="6">
        <f t="shared" si="22"/>
        <v>25172.81999999997</v>
      </c>
      <c r="I186" s="6"/>
      <c r="J186" s="6"/>
      <c r="K186" s="6">
        <f t="shared" si="23"/>
        <v>32.885</v>
      </c>
      <c r="L186" s="52">
        <f>IF(A186="","",SUM($K$28:K186))</f>
        <v>19108.35749999999</v>
      </c>
    </row>
    <row r="187" spans="1:12" ht="12.75">
      <c r="A187" s="4">
        <f t="shared" si="16"/>
        <v>160</v>
      </c>
      <c r="B187" s="5">
        <f t="shared" si="17"/>
        <v>43951</v>
      </c>
      <c r="C187" s="6">
        <f t="shared" si="18"/>
        <v>1265.79</v>
      </c>
      <c r="D187" s="6">
        <f t="shared" si="19"/>
        <v>0</v>
      </c>
      <c r="E187" s="8"/>
      <c r="F187" s="6">
        <f t="shared" si="20"/>
        <v>125.86</v>
      </c>
      <c r="G187" s="6">
        <f t="shared" si="21"/>
        <v>1139.93</v>
      </c>
      <c r="H187" s="6">
        <f t="shared" si="22"/>
        <v>24032.88999999997</v>
      </c>
      <c r="I187" s="6"/>
      <c r="J187" s="6"/>
      <c r="K187" s="6">
        <f t="shared" si="23"/>
        <v>31.465</v>
      </c>
      <c r="L187" s="52">
        <f>IF(A187="","",SUM($K$28:K187))</f>
        <v>19139.82249999999</v>
      </c>
    </row>
    <row r="188" spans="1:12" ht="12.75">
      <c r="A188" s="4">
        <f t="shared" si="16"/>
        <v>161</v>
      </c>
      <c r="B188" s="5">
        <f t="shared" si="17"/>
        <v>43982</v>
      </c>
      <c r="C188" s="6">
        <f t="shared" si="18"/>
        <v>1265.79</v>
      </c>
      <c r="D188" s="6">
        <f t="shared" si="19"/>
        <v>0</v>
      </c>
      <c r="E188" s="8"/>
      <c r="F188" s="6">
        <f t="shared" si="20"/>
        <v>120.16</v>
      </c>
      <c r="G188" s="6">
        <f t="shared" si="21"/>
        <v>1145.6299999999999</v>
      </c>
      <c r="H188" s="6">
        <f t="shared" si="22"/>
        <v>22887.25999999997</v>
      </c>
      <c r="I188" s="6"/>
      <c r="J188" s="6"/>
      <c r="K188" s="6">
        <f t="shared" si="23"/>
        <v>30.04</v>
      </c>
      <c r="L188" s="52">
        <f>IF(A188="","",SUM($K$28:K188))</f>
        <v>19169.862499999992</v>
      </c>
    </row>
    <row r="189" spans="1:12" ht="12.75">
      <c r="A189" s="4">
        <f t="shared" si="16"/>
        <v>162</v>
      </c>
      <c r="B189" s="5">
        <f t="shared" si="17"/>
        <v>44012</v>
      </c>
      <c r="C189" s="6">
        <f t="shared" si="18"/>
        <v>1265.79</v>
      </c>
      <c r="D189" s="6">
        <f t="shared" si="19"/>
        <v>0</v>
      </c>
      <c r="E189" s="8"/>
      <c r="F189" s="6">
        <f t="shared" si="20"/>
        <v>114.44</v>
      </c>
      <c r="G189" s="6">
        <f t="shared" si="21"/>
        <v>1151.35</v>
      </c>
      <c r="H189" s="6">
        <f t="shared" si="22"/>
        <v>21735.90999999997</v>
      </c>
      <c r="I189" s="6"/>
      <c r="J189" s="6"/>
      <c r="K189" s="6">
        <f t="shared" si="23"/>
        <v>28.61</v>
      </c>
      <c r="L189" s="52">
        <f>IF(A189="","",SUM($K$28:K189))</f>
        <v>19198.472499999993</v>
      </c>
    </row>
    <row r="190" spans="1:12" ht="12.75">
      <c r="A190" s="4">
        <f t="shared" si="16"/>
        <v>163</v>
      </c>
      <c r="B190" s="5">
        <f t="shared" si="17"/>
        <v>44043</v>
      </c>
      <c r="C190" s="6">
        <f t="shared" si="18"/>
        <v>1265.79</v>
      </c>
      <c r="D190" s="6">
        <f t="shared" si="19"/>
        <v>0</v>
      </c>
      <c r="E190" s="8"/>
      <c r="F190" s="6">
        <f t="shared" si="20"/>
        <v>108.68</v>
      </c>
      <c r="G190" s="6">
        <f t="shared" si="21"/>
        <v>1157.11</v>
      </c>
      <c r="H190" s="6">
        <f t="shared" si="22"/>
        <v>20578.79999999997</v>
      </c>
      <c r="I190" s="6"/>
      <c r="J190" s="6"/>
      <c r="K190" s="6">
        <f t="shared" si="23"/>
        <v>27.17</v>
      </c>
      <c r="L190" s="52">
        <f>IF(A190="","",SUM($K$28:K190))</f>
        <v>19225.64249999999</v>
      </c>
    </row>
    <row r="191" spans="1:12" ht="12.75">
      <c r="A191" s="4">
        <f t="shared" si="16"/>
        <v>164</v>
      </c>
      <c r="B191" s="5">
        <f t="shared" si="17"/>
        <v>44074</v>
      </c>
      <c r="C191" s="6">
        <f t="shared" si="18"/>
        <v>1265.79</v>
      </c>
      <c r="D191" s="6">
        <f t="shared" si="19"/>
        <v>0</v>
      </c>
      <c r="E191" s="8"/>
      <c r="F191" s="6">
        <f t="shared" si="20"/>
        <v>102.89</v>
      </c>
      <c r="G191" s="6">
        <f t="shared" si="21"/>
        <v>1162.8999999999999</v>
      </c>
      <c r="H191" s="6">
        <f t="shared" si="22"/>
        <v>19415.89999999997</v>
      </c>
      <c r="I191" s="6"/>
      <c r="J191" s="6"/>
      <c r="K191" s="6">
        <f t="shared" si="23"/>
        <v>25.7225</v>
      </c>
      <c r="L191" s="52">
        <f>IF(A191="","",SUM($K$28:K191))</f>
        <v>19251.36499999999</v>
      </c>
    </row>
    <row r="192" spans="1:12" ht="12.75">
      <c r="A192" s="4">
        <f t="shared" si="16"/>
        <v>165</v>
      </c>
      <c r="B192" s="5">
        <f t="shared" si="17"/>
        <v>44104</v>
      </c>
      <c r="C192" s="6">
        <f t="shared" si="18"/>
        <v>1265.79</v>
      </c>
      <c r="D192" s="6">
        <f t="shared" si="19"/>
        <v>0</v>
      </c>
      <c r="E192" s="8"/>
      <c r="F192" s="6">
        <f t="shared" si="20"/>
        <v>97.08</v>
      </c>
      <c r="G192" s="6">
        <f t="shared" si="21"/>
        <v>1168.71</v>
      </c>
      <c r="H192" s="6">
        <f t="shared" si="22"/>
        <v>18247.18999999997</v>
      </c>
      <c r="I192" s="6"/>
      <c r="J192" s="6"/>
      <c r="K192" s="6">
        <f t="shared" si="23"/>
        <v>24.27</v>
      </c>
      <c r="L192" s="52">
        <f>IF(A192="","",SUM($K$28:K192))</f>
        <v>19275.63499999999</v>
      </c>
    </row>
    <row r="193" spans="1:12" ht="12.75">
      <c r="A193" s="4">
        <f t="shared" si="16"/>
        <v>166</v>
      </c>
      <c r="B193" s="5">
        <f t="shared" si="17"/>
        <v>44135</v>
      </c>
      <c r="C193" s="6">
        <f t="shared" si="18"/>
        <v>1265.79</v>
      </c>
      <c r="D193" s="6">
        <f t="shared" si="19"/>
        <v>0</v>
      </c>
      <c r="E193" s="8"/>
      <c r="F193" s="6">
        <f t="shared" si="20"/>
        <v>91.24</v>
      </c>
      <c r="G193" s="6">
        <f t="shared" si="21"/>
        <v>1174.55</v>
      </c>
      <c r="H193" s="6">
        <f t="shared" si="22"/>
        <v>17072.63999999997</v>
      </c>
      <c r="I193" s="6"/>
      <c r="J193" s="6"/>
      <c r="K193" s="6">
        <f t="shared" si="23"/>
        <v>22.81</v>
      </c>
      <c r="L193" s="52">
        <f>IF(A193="","",SUM($K$28:K193))</f>
        <v>19298.444999999992</v>
      </c>
    </row>
    <row r="194" spans="1:12" ht="12.75">
      <c r="A194" s="4">
        <f t="shared" si="16"/>
        <v>167</v>
      </c>
      <c r="B194" s="5">
        <f t="shared" si="17"/>
        <v>44165</v>
      </c>
      <c r="C194" s="6">
        <f t="shared" si="18"/>
        <v>1265.79</v>
      </c>
      <c r="D194" s="6">
        <f t="shared" si="19"/>
        <v>0</v>
      </c>
      <c r="E194" s="8"/>
      <c r="F194" s="6">
        <f t="shared" si="20"/>
        <v>85.36</v>
      </c>
      <c r="G194" s="6">
        <f t="shared" si="21"/>
        <v>1180.43</v>
      </c>
      <c r="H194" s="6">
        <f t="shared" si="22"/>
        <v>15892.20999999997</v>
      </c>
      <c r="I194" s="6"/>
      <c r="J194" s="6"/>
      <c r="K194" s="6">
        <f t="shared" si="23"/>
        <v>21.34</v>
      </c>
      <c r="L194" s="52">
        <f>IF(A194="","",SUM($K$28:K194))</f>
        <v>19319.784999999993</v>
      </c>
    </row>
    <row r="195" spans="1:12" ht="12.75">
      <c r="A195" s="4">
        <f t="shared" si="16"/>
        <v>168</v>
      </c>
      <c r="B195" s="5">
        <f t="shared" si="17"/>
        <v>44196</v>
      </c>
      <c r="C195" s="6">
        <f t="shared" si="18"/>
        <v>1265.79</v>
      </c>
      <c r="D195" s="6">
        <f t="shared" si="19"/>
        <v>0</v>
      </c>
      <c r="E195" s="8"/>
      <c r="F195" s="6">
        <f t="shared" si="20"/>
        <v>79.46</v>
      </c>
      <c r="G195" s="6">
        <f t="shared" si="21"/>
        <v>1186.33</v>
      </c>
      <c r="H195" s="6">
        <f t="shared" si="22"/>
        <v>14705.87999999997</v>
      </c>
      <c r="I195" s="6"/>
      <c r="J195" s="6"/>
      <c r="K195" s="6">
        <f t="shared" si="23"/>
        <v>19.865</v>
      </c>
      <c r="L195" s="52">
        <f>IF(A195="","",SUM($K$28:K195))</f>
        <v>19339.649999999994</v>
      </c>
    </row>
    <row r="196" spans="1:12" ht="12.75">
      <c r="A196" s="4">
        <f t="shared" si="16"/>
        <v>169</v>
      </c>
      <c r="B196" s="5">
        <f t="shared" si="17"/>
        <v>44227</v>
      </c>
      <c r="C196" s="6">
        <f t="shared" si="18"/>
        <v>1265.79</v>
      </c>
      <c r="D196" s="6">
        <f t="shared" si="19"/>
        <v>0</v>
      </c>
      <c r="E196" s="8"/>
      <c r="F196" s="6">
        <f t="shared" si="20"/>
        <v>73.53</v>
      </c>
      <c r="G196" s="6">
        <f t="shared" si="21"/>
        <v>1192.26</v>
      </c>
      <c r="H196" s="6">
        <f t="shared" si="22"/>
        <v>13513.61999999997</v>
      </c>
      <c r="I196" s="6"/>
      <c r="J196" s="6"/>
      <c r="K196" s="6">
        <f t="shared" si="23"/>
        <v>18.3825</v>
      </c>
      <c r="L196" s="52">
        <f>IF(A196="","",SUM($K$28:K196))</f>
        <v>19358.032499999994</v>
      </c>
    </row>
    <row r="197" spans="1:12" ht="12.75">
      <c r="A197" s="4">
        <f t="shared" si="16"/>
        <v>170</v>
      </c>
      <c r="B197" s="5">
        <f t="shared" si="17"/>
        <v>44255</v>
      </c>
      <c r="C197" s="6">
        <f t="shared" si="18"/>
        <v>1265.79</v>
      </c>
      <c r="D197" s="6">
        <f t="shared" si="19"/>
        <v>0</v>
      </c>
      <c r="E197" s="8"/>
      <c r="F197" s="6">
        <f t="shared" si="20"/>
        <v>67.57</v>
      </c>
      <c r="G197" s="6">
        <f t="shared" si="21"/>
        <v>1198.22</v>
      </c>
      <c r="H197" s="6">
        <f t="shared" si="22"/>
        <v>12315.39999999997</v>
      </c>
      <c r="I197" s="6"/>
      <c r="J197" s="6"/>
      <c r="K197" s="6">
        <f t="shared" si="23"/>
        <v>16.8925</v>
      </c>
      <c r="L197" s="52">
        <f>IF(A197="","",SUM($K$28:K197))</f>
        <v>19374.924999999996</v>
      </c>
    </row>
    <row r="198" spans="1:12" ht="12.75">
      <c r="A198" s="4">
        <f t="shared" si="16"/>
        <v>171</v>
      </c>
      <c r="B198" s="5">
        <f t="shared" si="17"/>
        <v>44286</v>
      </c>
      <c r="C198" s="6">
        <f t="shared" si="18"/>
        <v>1265.79</v>
      </c>
      <c r="D198" s="6">
        <f t="shared" si="19"/>
        <v>0</v>
      </c>
      <c r="E198" s="8"/>
      <c r="F198" s="6">
        <f t="shared" si="20"/>
        <v>61.58</v>
      </c>
      <c r="G198" s="6">
        <f t="shared" si="21"/>
        <v>1204.21</v>
      </c>
      <c r="H198" s="6">
        <f t="shared" si="22"/>
        <v>11111.18999999997</v>
      </c>
      <c r="I198" s="6"/>
      <c r="J198" s="6"/>
      <c r="K198" s="6">
        <f t="shared" si="23"/>
        <v>15.395</v>
      </c>
      <c r="L198" s="52">
        <f>IF(A198="","",SUM($K$28:K198))</f>
        <v>19390.319999999996</v>
      </c>
    </row>
    <row r="199" spans="1:12" ht="12.75">
      <c r="A199" s="4">
        <f t="shared" si="16"/>
        <v>172</v>
      </c>
      <c r="B199" s="5">
        <f t="shared" si="17"/>
        <v>44316</v>
      </c>
      <c r="C199" s="6">
        <f t="shared" si="18"/>
        <v>1265.79</v>
      </c>
      <c r="D199" s="6">
        <f t="shared" si="19"/>
        <v>0</v>
      </c>
      <c r="E199" s="8"/>
      <c r="F199" s="6">
        <f t="shared" si="20"/>
        <v>55.56</v>
      </c>
      <c r="G199" s="6">
        <f t="shared" si="21"/>
        <v>1210.23</v>
      </c>
      <c r="H199" s="6">
        <f t="shared" si="22"/>
        <v>9900.95999999997</v>
      </c>
      <c r="I199" s="6"/>
      <c r="J199" s="6"/>
      <c r="K199" s="6">
        <f t="shared" si="23"/>
        <v>13.89</v>
      </c>
      <c r="L199" s="52">
        <f>IF(A199="","",SUM($K$28:K199))</f>
        <v>19404.209999999995</v>
      </c>
    </row>
    <row r="200" spans="1:12" ht="12.75">
      <c r="A200" s="4">
        <f t="shared" si="16"/>
        <v>173</v>
      </c>
      <c r="B200" s="5">
        <f t="shared" si="17"/>
        <v>44347</v>
      </c>
      <c r="C200" s="6">
        <f t="shared" si="18"/>
        <v>1265.79</v>
      </c>
      <c r="D200" s="6">
        <f t="shared" si="19"/>
        <v>0</v>
      </c>
      <c r="E200" s="8"/>
      <c r="F200" s="6">
        <f t="shared" si="20"/>
        <v>49.5</v>
      </c>
      <c r="G200" s="6">
        <f t="shared" si="21"/>
        <v>1216.29</v>
      </c>
      <c r="H200" s="6">
        <f t="shared" si="22"/>
        <v>8684.66999999997</v>
      </c>
      <c r="I200" s="6"/>
      <c r="J200" s="6"/>
      <c r="K200" s="6">
        <f t="shared" si="23"/>
        <v>12.375</v>
      </c>
      <c r="L200" s="52">
        <f>IF(A200="","",SUM($K$28:K200))</f>
        <v>19416.584999999995</v>
      </c>
    </row>
    <row r="201" spans="1:12" ht="12.75">
      <c r="A201" s="4">
        <f t="shared" si="16"/>
        <v>174</v>
      </c>
      <c r="B201" s="5">
        <f t="shared" si="17"/>
        <v>44377</v>
      </c>
      <c r="C201" s="6">
        <f t="shared" si="18"/>
        <v>1265.79</v>
      </c>
      <c r="D201" s="6">
        <f t="shared" si="19"/>
        <v>0</v>
      </c>
      <c r="E201" s="8"/>
      <c r="F201" s="6">
        <f t="shared" si="20"/>
        <v>43.42</v>
      </c>
      <c r="G201" s="6">
        <f t="shared" si="21"/>
        <v>1222.37</v>
      </c>
      <c r="H201" s="6">
        <f t="shared" si="22"/>
        <v>7462.299999999969</v>
      </c>
      <c r="I201" s="6"/>
      <c r="J201" s="6"/>
      <c r="K201" s="6">
        <f t="shared" si="23"/>
        <v>10.855</v>
      </c>
      <c r="L201" s="52">
        <f>IF(A201="","",SUM($K$28:K201))</f>
        <v>19427.439999999995</v>
      </c>
    </row>
    <row r="202" spans="1:12" ht="12.75">
      <c r="A202" s="4">
        <f t="shared" si="16"/>
        <v>175</v>
      </c>
      <c r="B202" s="5">
        <f t="shared" si="17"/>
        <v>44408</v>
      </c>
      <c r="C202" s="6">
        <f t="shared" si="18"/>
        <v>1265.79</v>
      </c>
      <c r="D202" s="6">
        <f t="shared" si="19"/>
        <v>0</v>
      </c>
      <c r="E202" s="8"/>
      <c r="F202" s="6">
        <f t="shared" si="20"/>
        <v>37.31</v>
      </c>
      <c r="G202" s="6">
        <f t="shared" si="21"/>
        <v>1228.48</v>
      </c>
      <c r="H202" s="6">
        <f t="shared" si="22"/>
        <v>6233.819999999969</v>
      </c>
      <c r="I202" s="6"/>
      <c r="J202" s="6"/>
      <c r="K202" s="6">
        <f t="shared" si="23"/>
        <v>9.3275</v>
      </c>
      <c r="L202" s="52">
        <f>IF(A202="","",SUM($K$28:K202))</f>
        <v>19436.767499999994</v>
      </c>
    </row>
    <row r="203" spans="1:12" ht="12.75">
      <c r="A203" s="4">
        <f t="shared" si="16"/>
        <v>176</v>
      </c>
      <c r="B203" s="5">
        <f t="shared" si="17"/>
        <v>44439</v>
      </c>
      <c r="C203" s="6">
        <f t="shared" si="18"/>
        <v>1265.79</v>
      </c>
      <c r="D203" s="6">
        <f t="shared" si="19"/>
        <v>0</v>
      </c>
      <c r="E203" s="8"/>
      <c r="F203" s="6">
        <f t="shared" si="20"/>
        <v>31.17</v>
      </c>
      <c r="G203" s="6">
        <f t="shared" si="21"/>
        <v>1234.62</v>
      </c>
      <c r="H203" s="6">
        <f t="shared" si="22"/>
        <v>4999.199999999969</v>
      </c>
      <c r="I203" s="6"/>
      <c r="J203" s="6"/>
      <c r="K203" s="6">
        <f t="shared" si="23"/>
        <v>7.7925</v>
      </c>
      <c r="L203" s="52">
        <f>IF(A203="","",SUM($K$28:K203))</f>
        <v>19444.559999999994</v>
      </c>
    </row>
    <row r="204" spans="1:12" ht="12.75">
      <c r="A204" s="4">
        <f t="shared" si="16"/>
        <v>177</v>
      </c>
      <c r="B204" s="5">
        <f t="shared" si="17"/>
        <v>44469</v>
      </c>
      <c r="C204" s="6">
        <f t="shared" si="18"/>
        <v>1265.79</v>
      </c>
      <c r="D204" s="6">
        <f t="shared" si="19"/>
        <v>0</v>
      </c>
      <c r="E204" s="8"/>
      <c r="F204" s="6">
        <f t="shared" si="20"/>
        <v>25</v>
      </c>
      <c r="G204" s="6">
        <f t="shared" si="21"/>
        <v>1240.79</v>
      </c>
      <c r="H204" s="6">
        <f t="shared" si="22"/>
        <v>3758.409999999969</v>
      </c>
      <c r="I204" s="6"/>
      <c r="J204" s="6"/>
      <c r="K204" s="6">
        <f t="shared" si="23"/>
        <v>6.25</v>
      </c>
      <c r="L204" s="52">
        <f>IF(A204="","",SUM($K$28:K204))</f>
        <v>19450.809999999994</v>
      </c>
    </row>
    <row r="205" spans="1:12" ht="12.75">
      <c r="A205" s="4">
        <f t="shared" si="16"/>
        <v>178</v>
      </c>
      <c r="B205" s="5">
        <f t="shared" si="17"/>
        <v>44500</v>
      </c>
      <c r="C205" s="6">
        <f t="shared" si="18"/>
        <v>1265.79</v>
      </c>
      <c r="D205" s="6">
        <f t="shared" si="19"/>
        <v>0</v>
      </c>
      <c r="E205" s="8"/>
      <c r="F205" s="6">
        <f t="shared" si="20"/>
        <v>18.79</v>
      </c>
      <c r="G205" s="6">
        <f t="shared" si="21"/>
        <v>1247</v>
      </c>
      <c r="H205" s="6">
        <f t="shared" si="22"/>
        <v>2511.409999999969</v>
      </c>
      <c r="I205" s="6"/>
      <c r="J205" s="6"/>
      <c r="K205" s="6">
        <f t="shared" si="23"/>
        <v>4.6975</v>
      </c>
      <c r="L205" s="52">
        <f>IF(A205="","",SUM($K$28:K205))</f>
        <v>19455.507499999992</v>
      </c>
    </row>
    <row r="206" spans="1:12" ht="12.75">
      <c r="A206" s="4">
        <f t="shared" si="16"/>
        <v>179</v>
      </c>
      <c r="B206" s="5">
        <f t="shared" si="17"/>
        <v>44530</v>
      </c>
      <c r="C206" s="6">
        <f t="shared" si="18"/>
        <v>1265.79</v>
      </c>
      <c r="D206" s="6">
        <f t="shared" si="19"/>
        <v>0</v>
      </c>
      <c r="E206" s="8"/>
      <c r="F206" s="6">
        <f t="shared" si="20"/>
        <v>12.56</v>
      </c>
      <c r="G206" s="6">
        <f t="shared" si="21"/>
        <v>1253.23</v>
      </c>
      <c r="H206" s="6">
        <f t="shared" si="22"/>
        <v>1258.179999999969</v>
      </c>
      <c r="I206" s="6"/>
      <c r="J206" s="6"/>
      <c r="K206" s="6">
        <f t="shared" si="23"/>
        <v>3.14</v>
      </c>
      <c r="L206" s="52">
        <f>IF(A206="","",SUM($K$28:K206))</f>
        <v>19458.647499999992</v>
      </c>
    </row>
    <row r="207" spans="1:12" ht="12.75">
      <c r="A207" s="4">
        <f t="shared" si="16"/>
        <v>180</v>
      </c>
      <c r="B207" s="5">
        <f t="shared" si="17"/>
        <v>44561</v>
      </c>
      <c r="C207" s="6">
        <f t="shared" si="18"/>
        <v>1264.47</v>
      </c>
      <c r="D207" s="6">
        <f t="shared" si="19"/>
        <v>0</v>
      </c>
      <c r="E207" s="8"/>
      <c r="F207" s="6">
        <f t="shared" si="20"/>
        <v>6.29</v>
      </c>
      <c r="G207" s="6">
        <f t="shared" si="21"/>
        <v>1258.18</v>
      </c>
      <c r="H207" s="6">
        <f t="shared" si="22"/>
        <v>-3.115019353572279E-11</v>
      </c>
      <c r="I207" s="6"/>
      <c r="J207" s="6"/>
      <c r="K207" s="6">
        <f t="shared" si="23"/>
        <v>1.5725</v>
      </c>
      <c r="L207" s="52">
        <f>IF(A207="","",SUM($K$28:K207))</f>
        <v>19460.21999999999</v>
      </c>
    </row>
    <row r="208" spans="1:12" ht="12.75">
      <c r="A208" s="4">
        <f t="shared" si="16"/>
      </c>
      <c r="B208" s="5">
        <f t="shared" si="17"/>
      </c>
      <c r="C208" s="6">
        <f t="shared" si="18"/>
      </c>
      <c r="D208" s="6">
        <f t="shared" si="19"/>
      </c>
      <c r="E208" s="8"/>
      <c r="F208" s="6">
        <f t="shared" si="20"/>
      </c>
      <c r="G208" s="6">
        <f t="shared" si="21"/>
      </c>
      <c r="H208" s="6">
        <f t="shared" si="22"/>
      </c>
      <c r="I208" s="6"/>
      <c r="J208" s="6"/>
      <c r="K208" s="6">
        <f t="shared" si="23"/>
      </c>
      <c r="L208" s="52">
        <f>IF(A208="","",SUM($K$28:K208))</f>
      </c>
    </row>
    <row r="209" spans="1:12" ht="12.75">
      <c r="A209" s="4">
        <f t="shared" si="16"/>
      </c>
      <c r="B209" s="5">
        <f t="shared" si="17"/>
      </c>
      <c r="C209" s="6">
        <f t="shared" si="18"/>
      </c>
      <c r="D209" s="6">
        <f t="shared" si="19"/>
      </c>
      <c r="E209" s="8"/>
      <c r="F209" s="6">
        <f t="shared" si="20"/>
      </c>
      <c r="G209" s="6">
        <f t="shared" si="21"/>
      </c>
      <c r="H209" s="6">
        <f t="shared" si="22"/>
      </c>
      <c r="I209" s="6"/>
      <c r="J209" s="6"/>
      <c r="K209" s="6">
        <f t="shared" si="23"/>
      </c>
      <c r="L209" s="52">
        <f>IF(A209="","",SUM($K$28:K209))</f>
      </c>
    </row>
    <row r="210" spans="1:12" ht="12.75">
      <c r="A210" s="4">
        <f t="shared" si="16"/>
      </c>
      <c r="B210" s="5">
        <f t="shared" si="17"/>
      </c>
      <c r="C210" s="6">
        <f t="shared" si="18"/>
      </c>
      <c r="D210" s="6">
        <f t="shared" si="19"/>
      </c>
      <c r="E210" s="8"/>
      <c r="F210" s="6">
        <f t="shared" si="20"/>
      </c>
      <c r="G210" s="6">
        <f t="shared" si="21"/>
      </c>
      <c r="H210" s="6">
        <f t="shared" si="22"/>
      </c>
      <c r="I210" s="6"/>
      <c r="J210" s="6"/>
      <c r="K210" s="6">
        <f t="shared" si="23"/>
      </c>
      <c r="L210" s="52">
        <f>IF(A210="","",SUM($K$28:K210))</f>
      </c>
    </row>
    <row r="211" spans="1:12" ht="12.75">
      <c r="A211" s="4">
        <f t="shared" si="16"/>
      </c>
      <c r="B211" s="5">
        <f t="shared" si="17"/>
      </c>
      <c r="C211" s="6">
        <f t="shared" si="18"/>
      </c>
      <c r="D211" s="6">
        <f t="shared" si="19"/>
      </c>
      <c r="E211" s="8"/>
      <c r="F211" s="6">
        <f t="shared" si="20"/>
      </c>
      <c r="G211" s="6">
        <f t="shared" si="21"/>
      </c>
      <c r="H211" s="6">
        <f t="shared" si="22"/>
      </c>
      <c r="I211" s="6"/>
      <c r="J211" s="6"/>
      <c r="K211" s="6">
        <f t="shared" si="23"/>
      </c>
      <c r="L211" s="52">
        <f>IF(A211="","",SUM($K$28:K211))</f>
      </c>
    </row>
    <row r="212" spans="1:12" ht="12.75">
      <c r="A212" s="4">
        <f t="shared" si="16"/>
      </c>
      <c r="B212" s="5">
        <f t="shared" si="17"/>
      </c>
      <c r="C212" s="6">
        <f t="shared" si="18"/>
      </c>
      <c r="D212" s="6">
        <f t="shared" si="19"/>
      </c>
      <c r="E212" s="8"/>
      <c r="F212" s="6">
        <f t="shared" si="20"/>
      </c>
      <c r="G212" s="6">
        <f t="shared" si="21"/>
      </c>
      <c r="H212" s="6">
        <f t="shared" si="22"/>
      </c>
      <c r="I212" s="6"/>
      <c r="J212" s="6"/>
      <c r="K212" s="6">
        <f t="shared" si="23"/>
      </c>
      <c r="L212" s="52">
        <f>IF(A212="","",SUM($K$28:K212))</f>
      </c>
    </row>
    <row r="213" spans="1:12" ht="12.75">
      <c r="A213" s="4">
        <f t="shared" si="16"/>
      </c>
      <c r="B213" s="5">
        <f t="shared" si="17"/>
      </c>
      <c r="C213" s="6">
        <f t="shared" si="18"/>
      </c>
      <c r="D213" s="6">
        <f t="shared" si="19"/>
      </c>
      <c r="E213" s="8"/>
      <c r="F213" s="6">
        <f t="shared" si="20"/>
      </c>
      <c r="G213" s="6">
        <f t="shared" si="21"/>
      </c>
      <c r="H213" s="6">
        <f t="shared" si="22"/>
      </c>
      <c r="I213" s="6"/>
      <c r="J213" s="6"/>
      <c r="K213" s="6">
        <f t="shared" si="23"/>
      </c>
      <c r="L213" s="52">
        <f>IF(A213="","",SUM($K$28:K213))</f>
      </c>
    </row>
    <row r="214" spans="1:12" ht="12.75">
      <c r="A214" s="4">
        <f t="shared" si="16"/>
      </c>
      <c r="B214" s="5">
        <f t="shared" si="17"/>
      </c>
      <c r="C214" s="6">
        <f t="shared" si="18"/>
      </c>
      <c r="D214" s="6">
        <f t="shared" si="19"/>
      </c>
      <c r="E214" s="8"/>
      <c r="F214" s="6">
        <f t="shared" si="20"/>
      </c>
      <c r="G214" s="6">
        <f t="shared" si="21"/>
      </c>
      <c r="H214" s="6">
        <f t="shared" si="22"/>
      </c>
      <c r="I214" s="6"/>
      <c r="J214" s="6"/>
      <c r="K214" s="6">
        <f t="shared" si="23"/>
      </c>
      <c r="L214" s="52">
        <f>IF(A214="","",SUM($K$28:K214))</f>
      </c>
    </row>
    <row r="215" spans="1:12" ht="12.75">
      <c r="A215" s="4">
        <f t="shared" si="16"/>
      </c>
      <c r="B215" s="5">
        <f t="shared" si="17"/>
      </c>
      <c r="C215" s="6">
        <f t="shared" si="18"/>
      </c>
      <c r="D215" s="6">
        <f t="shared" si="19"/>
      </c>
      <c r="E215" s="8"/>
      <c r="F215" s="6">
        <f t="shared" si="20"/>
      </c>
      <c r="G215" s="6">
        <f t="shared" si="21"/>
      </c>
      <c r="H215" s="6">
        <f t="shared" si="22"/>
      </c>
      <c r="I215" s="6"/>
      <c r="J215" s="6"/>
      <c r="K215" s="6">
        <f t="shared" si="23"/>
      </c>
      <c r="L215" s="52">
        <f>IF(A215="","",SUM($K$28:K215))</f>
      </c>
    </row>
    <row r="216" spans="1:12" ht="12.75">
      <c r="A216" s="4">
        <f t="shared" si="16"/>
      </c>
      <c r="B216" s="5">
        <f t="shared" si="17"/>
      </c>
      <c r="C216" s="6">
        <f t="shared" si="18"/>
      </c>
      <c r="D216" s="6">
        <f t="shared" si="19"/>
      </c>
      <c r="E216" s="8"/>
      <c r="F216" s="6">
        <f t="shared" si="20"/>
      </c>
      <c r="G216" s="6">
        <f t="shared" si="21"/>
      </c>
      <c r="H216" s="6">
        <f t="shared" si="22"/>
      </c>
      <c r="I216" s="6"/>
      <c r="J216" s="6"/>
      <c r="K216" s="6">
        <f t="shared" si="23"/>
      </c>
      <c r="L216" s="52">
        <f>IF(A216="","",SUM($K$28:K216))</f>
      </c>
    </row>
    <row r="217" spans="1:12" ht="12.75">
      <c r="A217" s="4">
        <f t="shared" si="16"/>
      </c>
      <c r="B217" s="5">
        <f t="shared" si="17"/>
      </c>
      <c r="C217" s="6">
        <f t="shared" si="18"/>
      </c>
      <c r="D217" s="6">
        <f t="shared" si="19"/>
      </c>
      <c r="E217" s="8"/>
      <c r="F217" s="6">
        <f t="shared" si="20"/>
      </c>
      <c r="G217" s="6">
        <f t="shared" si="21"/>
      </c>
      <c r="H217" s="6">
        <f t="shared" si="22"/>
      </c>
      <c r="I217" s="6"/>
      <c r="J217" s="6"/>
      <c r="K217" s="6">
        <f t="shared" si="23"/>
      </c>
      <c r="L217" s="52">
        <f>IF(A217="","",SUM($K$28:K217))</f>
      </c>
    </row>
    <row r="218" spans="1:12" ht="12.75">
      <c r="A218" s="4">
        <f t="shared" si="16"/>
      </c>
      <c r="B218" s="5">
        <f t="shared" si="17"/>
      </c>
      <c r="C218" s="6">
        <f t="shared" si="18"/>
      </c>
      <c r="D218" s="6">
        <f t="shared" si="19"/>
      </c>
      <c r="E218" s="8"/>
      <c r="F218" s="6">
        <f t="shared" si="20"/>
      </c>
      <c r="G218" s="6">
        <f t="shared" si="21"/>
      </c>
      <c r="H218" s="6">
        <f t="shared" si="22"/>
      </c>
      <c r="I218" s="6"/>
      <c r="J218" s="6"/>
      <c r="K218" s="6">
        <f t="shared" si="23"/>
      </c>
      <c r="L218" s="52">
        <f>IF(A218="","",SUM($K$28:K218))</f>
      </c>
    </row>
    <row r="219" spans="1:12" ht="12.75">
      <c r="A219" s="4">
        <f t="shared" si="16"/>
      </c>
      <c r="B219" s="5">
        <f t="shared" si="17"/>
      </c>
      <c r="C219" s="6">
        <f t="shared" si="18"/>
      </c>
      <c r="D219" s="6">
        <f t="shared" si="19"/>
      </c>
      <c r="E219" s="8"/>
      <c r="F219" s="6">
        <f t="shared" si="20"/>
      </c>
      <c r="G219" s="6">
        <f t="shared" si="21"/>
      </c>
      <c r="H219" s="6">
        <f t="shared" si="22"/>
      </c>
      <c r="I219" s="6"/>
      <c r="J219" s="6"/>
      <c r="K219" s="6">
        <f t="shared" si="23"/>
      </c>
      <c r="L219" s="52">
        <f>IF(A219="","",SUM($K$28:K219))</f>
      </c>
    </row>
    <row r="220" spans="1:12" ht="12.75">
      <c r="A220" s="4">
        <f aca="true" t="shared" si="24" ref="A220:A283">IF(H219="","",IF(OR(A219&gt;=nper,ROUND(H219,2)&lt;=0),"",A219+1))</f>
      </c>
      <c r="B220" s="5">
        <f aca="true" t="shared" si="25" ref="B220:B283">IF(A220="","",IF(MONTH(DATE(YEAR(fpdate),MONTH(fpdate)+(A220-1),DAY(fpdate)))&gt;(MONTH(fpdate)+MOD((A220-1),12)),DATE(YEAR(fpdate),MONTH(fpdate)+(A220-1)+1,0),DATE(YEAR(fpdate),MONTH(fpdate)+(A220-1),DAY(fpdate))))</f>
      </c>
      <c r="C220" s="6">
        <f aca="true" t="shared" si="26" ref="C220:C283">IF(A220="","",IF(OR(A220=nper,payment&gt;ROUND((1+rate)*H219,2)),ROUND((1+rate)*H219,2),payment))</f>
      </c>
      <c r="D220" s="6">
        <f aca="true" t="shared" si="27" ref="D220:D283">IF(A220="","",IF(H219&lt;=payment,0,IF(IF(MOD(A220,int)=0,$D$14,0)+C220&gt;=H219+F220,H219+F220-C220,IF(MOD(A220,int)=0,$D$14,0)+IF(IF(MOD(A220,int)=0,$D$14,0)+IF(MOD(A220,12)=0,$D$16,0)+C220&lt;H219+F220,IF(MOD(A220,12)=0,$D$16,0),H219+F220-IF(MOD(A220,int)=0,$D$14,0)-C220))))</f>
      </c>
      <c r="E220" s="8"/>
      <c r="F220" s="6">
        <f aca="true" t="shared" si="28" ref="F220:F283">IF(A220="","",ROUND(rate*H219,2))</f>
      </c>
      <c r="G220" s="6">
        <f aca="true" t="shared" si="29" ref="G220:G283">IF(A220="","",C220-F220+E220+IF(D220="",0,D220))</f>
      </c>
      <c r="H220" s="6">
        <f aca="true" t="shared" si="30" ref="H220:H283">IF(A220="","",H219-G220)</f>
      </c>
      <c r="I220" s="6"/>
      <c r="J220" s="6"/>
      <c r="K220" s="6">
        <f aca="true" t="shared" si="31" ref="K220:K283">IF(A220="","",$L$22*F220)</f>
      </c>
      <c r="L220" s="52">
        <f>IF(A220="","",SUM($K$28:K220))</f>
      </c>
    </row>
    <row r="221" spans="1:12" ht="12.75">
      <c r="A221" s="4">
        <f t="shared" si="24"/>
      </c>
      <c r="B221" s="5">
        <f t="shared" si="25"/>
      </c>
      <c r="C221" s="6">
        <f t="shared" si="26"/>
      </c>
      <c r="D221" s="6">
        <f t="shared" si="27"/>
      </c>
      <c r="E221" s="8"/>
      <c r="F221" s="6">
        <f t="shared" si="28"/>
      </c>
      <c r="G221" s="6">
        <f t="shared" si="29"/>
      </c>
      <c r="H221" s="6">
        <f t="shared" si="30"/>
      </c>
      <c r="I221" s="6"/>
      <c r="J221" s="6"/>
      <c r="K221" s="6">
        <f t="shared" si="31"/>
      </c>
      <c r="L221" s="52">
        <f>IF(A221="","",SUM($K$28:K221))</f>
      </c>
    </row>
    <row r="222" spans="1:12" ht="12.75">
      <c r="A222" s="4">
        <f t="shared" si="24"/>
      </c>
      <c r="B222" s="5">
        <f t="shared" si="25"/>
      </c>
      <c r="C222" s="6">
        <f t="shared" si="26"/>
      </c>
      <c r="D222" s="6">
        <f t="shared" si="27"/>
      </c>
      <c r="E222" s="8"/>
      <c r="F222" s="6">
        <f t="shared" si="28"/>
      </c>
      <c r="G222" s="6">
        <f t="shared" si="29"/>
      </c>
      <c r="H222" s="6">
        <f t="shared" si="30"/>
      </c>
      <c r="I222" s="6"/>
      <c r="J222" s="6"/>
      <c r="K222" s="6">
        <f t="shared" si="31"/>
      </c>
      <c r="L222" s="52">
        <f>IF(A222="","",SUM($K$28:K222))</f>
      </c>
    </row>
    <row r="223" spans="1:12" ht="12.75">
      <c r="A223" s="4">
        <f t="shared" si="24"/>
      </c>
      <c r="B223" s="5">
        <f t="shared" si="25"/>
      </c>
      <c r="C223" s="6">
        <f t="shared" si="26"/>
      </c>
      <c r="D223" s="6">
        <f t="shared" si="27"/>
      </c>
      <c r="E223" s="8"/>
      <c r="F223" s="6">
        <f t="shared" si="28"/>
      </c>
      <c r="G223" s="6">
        <f t="shared" si="29"/>
      </c>
      <c r="H223" s="6">
        <f t="shared" si="30"/>
      </c>
      <c r="I223" s="6"/>
      <c r="J223" s="6"/>
      <c r="K223" s="6">
        <f t="shared" si="31"/>
      </c>
      <c r="L223" s="52">
        <f>IF(A223="","",SUM($K$28:K223))</f>
      </c>
    </row>
    <row r="224" spans="1:12" ht="12.75">
      <c r="A224" s="4">
        <f t="shared" si="24"/>
      </c>
      <c r="B224" s="5">
        <f t="shared" si="25"/>
      </c>
      <c r="C224" s="6">
        <f t="shared" si="26"/>
      </c>
      <c r="D224" s="6">
        <f t="shared" si="27"/>
      </c>
      <c r="E224" s="8"/>
      <c r="F224" s="6">
        <f t="shared" si="28"/>
      </c>
      <c r="G224" s="6">
        <f t="shared" si="29"/>
      </c>
      <c r="H224" s="6">
        <f t="shared" si="30"/>
      </c>
      <c r="I224" s="6"/>
      <c r="J224" s="6"/>
      <c r="K224" s="6">
        <f t="shared" si="31"/>
      </c>
      <c r="L224" s="52">
        <f>IF(A224="","",SUM($K$28:K224))</f>
      </c>
    </row>
    <row r="225" spans="1:12" ht="12.75">
      <c r="A225" s="4">
        <f t="shared" si="24"/>
      </c>
      <c r="B225" s="5">
        <f t="shared" si="25"/>
      </c>
      <c r="C225" s="6">
        <f t="shared" si="26"/>
      </c>
      <c r="D225" s="6">
        <f t="shared" si="27"/>
      </c>
      <c r="E225" s="8"/>
      <c r="F225" s="6">
        <f t="shared" si="28"/>
      </c>
      <c r="G225" s="6">
        <f t="shared" si="29"/>
      </c>
      <c r="H225" s="6">
        <f t="shared" si="30"/>
      </c>
      <c r="I225" s="6"/>
      <c r="J225" s="6"/>
      <c r="K225" s="6">
        <f t="shared" si="31"/>
      </c>
      <c r="L225" s="52">
        <f>IF(A225="","",SUM($K$28:K225))</f>
      </c>
    </row>
    <row r="226" spans="1:12" ht="12.75">
      <c r="A226" s="4">
        <f t="shared" si="24"/>
      </c>
      <c r="B226" s="5">
        <f t="shared" si="25"/>
      </c>
      <c r="C226" s="6">
        <f t="shared" si="26"/>
      </c>
      <c r="D226" s="6">
        <f t="shared" si="27"/>
      </c>
      <c r="E226" s="8"/>
      <c r="F226" s="6">
        <f t="shared" si="28"/>
      </c>
      <c r="G226" s="6">
        <f t="shared" si="29"/>
      </c>
      <c r="H226" s="6">
        <f t="shared" si="30"/>
      </c>
      <c r="I226" s="6"/>
      <c r="J226" s="6"/>
      <c r="K226" s="6">
        <f t="shared" si="31"/>
      </c>
      <c r="L226" s="52">
        <f>IF(A226="","",SUM($K$28:K226))</f>
      </c>
    </row>
    <row r="227" spans="1:12" ht="12.75">
      <c r="A227" s="4">
        <f t="shared" si="24"/>
      </c>
      <c r="B227" s="5">
        <f t="shared" si="25"/>
      </c>
      <c r="C227" s="6">
        <f t="shared" si="26"/>
      </c>
      <c r="D227" s="6">
        <f t="shared" si="27"/>
      </c>
      <c r="E227" s="8"/>
      <c r="F227" s="6">
        <f t="shared" si="28"/>
      </c>
      <c r="G227" s="6">
        <f t="shared" si="29"/>
      </c>
      <c r="H227" s="6">
        <f t="shared" si="30"/>
      </c>
      <c r="I227" s="6"/>
      <c r="J227" s="6"/>
      <c r="K227" s="6">
        <f t="shared" si="31"/>
      </c>
      <c r="L227" s="52">
        <f>IF(A227="","",SUM($K$28:K227))</f>
      </c>
    </row>
    <row r="228" spans="1:12" ht="12.75">
      <c r="A228" s="4">
        <f t="shared" si="24"/>
      </c>
      <c r="B228" s="5">
        <f t="shared" si="25"/>
      </c>
      <c r="C228" s="6">
        <f t="shared" si="26"/>
      </c>
      <c r="D228" s="6">
        <f t="shared" si="27"/>
      </c>
      <c r="E228" s="8"/>
      <c r="F228" s="6">
        <f t="shared" si="28"/>
      </c>
      <c r="G228" s="6">
        <f t="shared" si="29"/>
      </c>
      <c r="H228" s="6">
        <f t="shared" si="30"/>
      </c>
      <c r="I228" s="6"/>
      <c r="J228" s="6"/>
      <c r="K228" s="6">
        <f t="shared" si="31"/>
      </c>
      <c r="L228" s="52">
        <f>IF(A228="","",SUM($K$28:K228))</f>
      </c>
    </row>
    <row r="229" spans="1:12" ht="12.75">
      <c r="A229" s="4">
        <f t="shared" si="24"/>
      </c>
      <c r="B229" s="5">
        <f t="shared" si="25"/>
      </c>
      <c r="C229" s="6">
        <f t="shared" si="26"/>
      </c>
      <c r="D229" s="6">
        <f t="shared" si="27"/>
      </c>
      <c r="E229" s="8"/>
      <c r="F229" s="6">
        <f t="shared" si="28"/>
      </c>
      <c r="G229" s="6">
        <f t="shared" si="29"/>
      </c>
      <c r="H229" s="6">
        <f t="shared" si="30"/>
      </c>
      <c r="I229" s="6"/>
      <c r="J229" s="6"/>
      <c r="K229" s="6">
        <f t="shared" si="31"/>
      </c>
      <c r="L229" s="52">
        <f>IF(A229="","",SUM($K$28:K229))</f>
      </c>
    </row>
    <row r="230" spans="1:12" ht="12.75">
      <c r="A230" s="4">
        <f t="shared" si="24"/>
      </c>
      <c r="B230" s="5">
        <f t="shared" si="25"/>
      </c>
      <c r="C230" s="6">
        <f t="shared" si="26"/>
      </c>
      <c r="D230" s="6">
        <f t="shared" si="27"/>
      </c>
      <c r="E230" s="8"/>
      <c r="F230" s="6">
        <f t="shared" si="28"/>
      </c>
      <c r="G230" s="6">
        <f t="shared" si="29"/>
      </c>
      <c r="H230" s="6">
        <f t="shared" si="30"/>
      </c>
      <c r="I230" s="6"/>
      <c r="J230" s="6"/>
      <c r="K230" s="6">
        <f t="shared" si="31"/>
      </c>
      <c r="L230" s="52">
        <f>IF(A230="","",SUM($K$28:K230))</f>
      </c>
    </row>
    <row r="231" spans="1:12" ht="12.75">
      <c r="A231" s="4">
        <f t="shared" si="24"/>
      </c>
      <c r="B231" s="5">
        <f t="shared" si="25"/>
      </c>
      <c r="C231" s="6">
        <f t="shared" si="26"/>
      </c>
      <c r="D231" s="6">
        <f t="shared" si="27"/>
      </c>
      <c r="E231" s="8"/>
      <c r="F231" s="6">
        <f t="shared" si="28"/>
      </c>
      <c r="G231" s="6">
        <f t="shared" si="29"/>
      </c>
      <c r="H231" s="6">
        <f t="shared" si="30"/>
      </c>
      <c r="I231" s="6"/>
      <c r="J231" s="6"/>
      <c r="K231" s="6">
        <f t="shared" si="31"/>
      </c>
      <c r="L231" s="52">
        <f>IF(A231="","",SUM($K$28:K231))</f>
      </c>
    </row>
    <row r="232" spans="1:12" ht="12.75">
      <c r="A232" s="4">
        <f t="shared" si="24"/>
      </c>
      <c r="B232" s="5">
        <f t="shared" si="25"/>
      </c>
      <c r="C232" s="6">
        <f t="shared" si="26"/>
      </c>
      <c r="D232" s="6">
        <f t="shared" si="27"/>
      </c>
      <c r="E232" s="8"/>
      <c r="F232" s="6">
        <f t="shared" si="28"/>
      </c>
      <c r="G232" s="6">
        <f t="shared" si="29"/>
      </c>
      <c r="H232" s="6">
        <f t="shared" si="30"/>
      </c>
      <c r="I232" s="6"/>
      <c r="J232" s="6"/>
      <c r="K232" s="6">
        <f t="shared" si="31"/>
      </c>
      <c r="L232" s="52">
        <f>IF(A232="","",SUM($K$28:K232))</f>
      </c>
    </row>
    <row r="233" spans="1:12" ht="12.75">
      <c r="A233" s="4">
        <f t="shared" si="24"/>
      </c>
      <c r="B233" s="5">
        <f t="shared" si="25"/>
      </c>
      <c r="C233" s="6">
        <f t="shared" si="26"/>
      </c>
      <c r="D233" s="6">
        <f t="shared" si="27"/>
      </c>
      <c r="E233" s="8"/>
      <c r="F233" s="6">
        <f t="shared" si="28"/>
      </c>
      <c r="G233" s="6">
        <f t="shared" si="29"/>
      </c>
      <c r="H233" s="6">
        <f t="shared" si="30"/>
      </c>
      <c r="I233" s="6"/>
      <c r="J233" s="6"/>
      <c r="K233" s="6">
        <f t="shared" si="31"/>
      </c>
      <c r="L233" s="52">
        <f>IF(A233="","",SUM($K$28:K233))</f>
      </c>
    </row>
    <row r="234" spans="1:12" ht="12.75">
      <c r="A234" s="4">
        <f t="shared" si="24"/>
      </c>
      <c r="B234" s="5">
        <f t="shared" si="25"/>
      </c>
      <c r="C234" s="6">
        <f t="shared" si="26"/>
      </c>
      <c r="D234" s="6">
        <f t="shared" si="27"/>
      </c>
      <c r="E234" s="8"/>
      <c r="F234" s="6">
        <f t="shared" si="28"/>
      </c>
      <c r="G234" s="6">
        <f t="shared" si="29"/>
      </c>
      <c r="H234" s="6">
        <f t="shared" si="30"/>
      </c>
      <c r="I234" s="6"/>
      <c r="J234" s="6"/>
      <c r="K234" s="6">
        <f t="shared" si="31"/>
      </c>
      <c r="L234" s="52">
        <f>IF(A234="","",SUM($K$28:K234))</f>
      </c>
    </row>
    <row r="235" spans="1:12" ht="12.75">
      <c r="A235" s="4">
        <f t="shared" si="24"/>
      </c>
      <c r="B235" s="5">
        <f t="shared" si="25"/>
      </c>
      <c r="C235" s="6">
        <f t="shared" si="26"/>
      </c>
      <c r="D235" s="6">
        <f t="shared" si="27"/>
      </c>
      <c r="E235" s="8"/>
      <c r="F235" s="6">
        <f t="shared" si="28"/>
      </c>
      <c r="G235" s="6">
        <f t="shared" si="29"/>
      </c>
      <c r="H235" s="6">
        <f t="shared" si="30"/>
      </c>
      <c r="I235" s="6"/>
      <c r="J235" s="6"/>
      <c r="K235" s="6">
        <f t="shared" si="31"/>
      </c>
      <c r="L235" s="52">
        <f>IF(A235="","",SUM($K$28:K235))</f>
      </c>
    </row>
    <row r="236" spans="1:12" ht="12.75">
      <c r="A236" s="4">
        <f t="shared" si="24"/>
      </c>
      <c r="B236" s="5">
        <f t="shared" si="25"/>
      </c>
      <c r="C236" s="6">
        <f t="shared" si="26"/>
      </c>
      <c r="D236" s="6">
        <f t="shared" si="27"/>
      </c>
      <c r="E236" s="8"/>
      <c r="F236" s="6">
        <f t="shared" si="28"/>
      </c>
      <c r="G236" s="6">
        <f t="shared" si="29"/>
      </c>
      <c r="H236" s="6">
        <f t="shared" si="30"/>
      </c>
      <c r="I236" s="6"/>
      <c r="J236" s="6"/>
      <c r="K236" s="6">
        <f t="shared" si="31"/>
      </c>
      <c r="L236" s="52">
        <f>IF(A236="","",SUM($K$28:K236))</f>
      </c>
    </row>
    <row r="237" spans="1:12" ht="12.75">
      <c r="A237" s="4">
        <f t="shared" si="24"/>
      </c>
      <c r="B237" s="5">
        <f t="shared" si="25"/>
      </c>
      <c r="C237" s="6">
        <f t="shared" si="26"/>
      </c>
      <c r="D237" s="6">
        <f t="shared" si="27"/>
      </c>
      <c r="E237" s="8"/>
      <c r="F237" s="6">
        <f t="shared" si="28"/>
      </c>
      <c r="G237" s="6">
        <f t="shared" si="29"/>
      </c>
      <c r="H237" s="6">
        <f t="shared" si="30"/>
      </c>
      <c r="I237" s="6"/>
      <c r="J237" s="6"/>
      <c r="K237" s="6">
        <f t="shared" si="31"/>
      </c>
      <c r="L237" s="52">
        <f>IF(A237="","",SUM($K$28:K237))</f>
      </c>
    </row>
    <row r="238" spans="1:12" ht="12.75">
      <c r="A238" s="4">
        <f t="shared" si="24"/>
      </c>
      <c r="B238" s="5">
        <f t="shared" si="25"/>
      </c>
      <c r="C238" s="6">
        <f t="shared" si="26"/>
      </c>
      <c r="D238" s="6">
        <f t="shared" si="27"/>
      </c>
      <c r="E238" s="8"/>
      <c r="F238" s="6">
        <f t="shared" si="28"/>
      </c>
      <c r="G238" s="6">
        <f t="shared" si="29"/>
      </c>
      <c r="H238" s="6">
        <f t="shared" si="30"/>
      </c>
      <c r="I238" s="6"/>
      <c r="J238" s="6"/>
      <c r="K238" s="6">
        <f t="shared" si="31"/>
      </c>
      <c r="L238" s="52">
        <f>IF(A238="","",SUM($K$28:K238))</f>
      </c>
    </row>
    <row r="239" spans="1:12" ht="12.75">
      <c r="A239" s="4">
        <f t="shared" si="24"/>
      </c>
      <c r="B239" s="5">
        <f t="shared" si="25"/>
      </c>
      <c r="C239" s="6">
        <f t="shared" si="26"/>
      </c>
      <c r="D239" s="6">
        <f t="shared" si="27"/>
      </c>
      <c r="E239" s="8"/>
      <c r="F239" s="6">
        <f t="shared" si="28"/>
      </c>
      <c r="G239" s="6">
        <f t="shared" si="29"/>
      </c>
      <c r="H239" s="6">
        <f t="shared" si="30"/>
      </c>
      <c r="I239" s="6"/>
      <c r="J239" s="6"/>
      <c r="K239" s="6">
        <f t="shared" si="31"/>
      </c>
      <c r="L239" s="52">
        <f>IF(A239="","",SUM($K$28:K239))</f>
      </c>
    </row>
    <row r="240" spans="1:12" ht="12.75">
      <c r="A240" s="4">
        <f t="shared" si="24"/>
      </c>
      <c r="B240" s="5">
        <f t="shared" si="25"/>
      </c>
      <c r="C240" s="6">
        <f t="shared" si="26"/>
      </c>
      <c r="D240" s="6">
        <f t="shared" si="27"/>
      </c>
      <c r="E240" s="8"/>
      <c r="F240" s="6">
        <f t="shared" si="28"/>
      </c>
      <c r="G240" s="6">
        <f t="shared" si="29"/>
      </c>
      <c r="H240" s="6">
        <f t="shared" si="30"/>
      </c>
      <c r="I240" s="6"/>
      <c r="J240" s="6"/>
      <c r="K240" s="6">
        <f t="shared" si="31"/>
      </c>
      <c r="L240" s="52">
        <f>IF(A240="","",SUM($K$28:K240))</f>
      </c>
    </row>
    <row r="241" spans="1:12" ht="12.75">
      <c r="A241" s="4">
        <f t="shared" si="24"/>
      </c>
      <c r="B241" s="5">
        <f t="shared" si="25"/>
      </c>
      <c r="C241" s="6">
        <f t="shared" si="26"/>
      </c>
      <c r="D241" s="6">
        <f t="shared" si="27"/>
      </c>
      <c r="E241" s="8"/>
      <c r="F241" s="6">
        <f t="shared" si="28"/>
      </c>
      <c r="G241" s="6">
        <f t="shared" si="29"/>
      </c>
      <c r="H241" s="6">
        <f t="shared" si="30"/>
      </c>
      <c r="I241" s="6"/>
      <c r="J241" s="6"/>
      <c r="K241" s="6">
        <f t="shared" si="31"/>
      </c>
      <c r="L241" s="52">
        <f>IF(A241="","",SUM($K$28:K241))</f>
      </c>
    </row>
    <row r="242" spans="1:12" ht="12.75">
      <c r="A242" s="4">
        <f t="shared" si="24"/>
      </c>
      <c r="B242" s="5">
        <f t="shared" si="25"/>
      </c>
      <c r="C242" s="6">
        <f t="shared" si="26"/>
      </c>
      <c r="D242" s="6">
        <f t="shared" si="27"/>
      </c>
      <c r="E242" s="8"/>
      <c r="F242" s="6">
        <f t="shared" si="28"/>
      </c>
      <c r="G242" s="6">
        <f t="shared" si="29"/>
      </c>
      <c r="H242" s="6">
        <f t="shared" si="30"/>
      </c>
      <c r="I242" s="6"/>
      <c r="J242" s="6"/>
      <c r="K242" s="6">
        <f t="shared" si="31"/>
      </c>
      <c r="L242" s="52">
        <f>IF(A242="","",SUM($K$28:K242))</f>
      </c>
    </row>
    <row r="243" spans="1:12" ht="12.75">
      <c r="A243" s="4">
        <f t="shared" si="24"/>
      </c>
      <c r="B243" s="5">
        <f t="shared" si="25"/>
      </c>
      <c r="C243" s="6">
        <f t="shared" si="26"/>
      </c>
      <c r="D243" s="6">
        <f t="shared" si="27"/>
      </c>
      <c r="E243" s="8"/>
      <c r="F243" s="6">
        <f t="shared" si="28"/>
      </c>
      <c r="G243" s="6">
        <f t="shared" si="29"/>
      </c>
      <c r="H243" s="6">
        <f t="shared" si="30"/>
      </c>
      <c r="I243" s="6"/>
      <c r="J243" s="6"/>
      <c r="K243" s="6">
        <f t="shared" si="31"/>
      </c>
      <c r="L243" s="52">
        <f>IF(A243="","",SUM($K$28:K243))</f>
      </c>
    </row>
    <row r="244" spans="1:12" ht="12.75">
      <c r="A244" s="4">
        <f t="shared" si="24"/>
      </c>
      <c r="B244" s="5">
        <f t="shared" si="25"/>
      </c>
      <c r="C244" s="6">
        <f t="shared" si="26"/>
      </c>
      <c r="D244" s="6">
        <f t="shared" si="27"/>
      </c>
      <c r="E244" s="8"/>
      <c r="F244" s="6">
        <f t="shared" si="28"/>
      </c>
      <c r="G244" s="6">
        <f t="shared" si="29"/>
      </c>
      <c r="H244" s="6">
        <f t="shared" si="30"/>
      </c>
      <c r="I244" s="6"/>
      <c r="J244" s="6"/>
      <c r="K244" s="6">
        <f t="shared" si="31"/>
      </c>
      <c r="L244" s="52">
        <f>IF(A244="","",SUM($K$28:K244))</f>
      </c>
    </row>
    <row r="245" spans="1:12" ht="12.75">
      <c r="A245" s="4">
        <f t="shared" si="24"/>
      </c>
      <c r="B245" s="5">
        <f t="shared" si="25"/>
      </c>
      <c r="C245" s="6">
        <f t="shared" si="26"/>
      </c>
      <c r="D245" s="6">
        <f t="shared" si="27"/>
      </c>
      <c r="E245" s="8"/>
      <c r="F245" s="6">
        <f t="shared" si="28"/>
      </c>
      <c r="G245" s="6">
        <f t="shared" si="29"/>
      </c>
      <c r="H245" s="6">
        <f t="shared" si="30"/>
      </c>
      <c r="I245" s="6"/>
      <c r="J245" s="6"/>
      <c r="K245" s="6">
        <f t="shared" si="31"/>
      </c>
      <c r="L245" s="52">
        <f>IF(A245="","",SUM($K$28:K245))</f>
      </c>
    </row>
    <row r="246" spans="1:12" ht="12.75">
      <c r="A246" s="4">
        <f t="shared" si="24"/>
      </c>
      <c r="B246" s="5">
        <f t="shared" si="25"/>
      </c>
      <c r="C246" s="6">
        <f t="shared" si="26"/>
      </c>
      <c r="D246" s="6">
        <f t="shared" si="27"/>
      </c>
      <c r="E246" s="8"/>
      <c r="F246" s="6">
        <f t="shared" si="28"/>
      </c>
      <c r="G246" s="6">
        <f t="shared" si="29"/>
      </c>
      <c r="H246" s="6">
        <f t="shared" si="30"/>
      </c>
      <c r="I246" s="6"/>
      <c r="J246" s="6"/>
      <c r="K246" s="6">
        <f t="shared" si="31"/>
      </c>
      <c r="L246" s="52">
        <f>IF(A246="","",SUM($K$28:K246))</f>
      </c>
    </row>
    <row r="247" spans="1:12" ht="12.75">
      <c r="A247" s="4">
        <f t="shared" si="24"/>
      </c>
      <c r="B247" s="5">
        <f t="shared" si="25"/>
      </c>
      <c r="C247" s="6">
        <f t="shared" si="26"/>
      </c>
      <c r="D247" s="6">
        <f t="shared" si="27"/>
      </c>
      <c r="E247" s="8"/>
      <c r="F247" s="6">
        <f t="shared" si="28"/>
      </c>
      <c r="G247" s="6">
        <f t="shared" si="29"/>
      </c>
      <c r="H247" s="6">
        <f t="shared" si="30"/>
      </c>
      <c r="I247" s="6"/>
      <c r="J247" s="6"/>
      <c r="K247" s="6">
        <f t="shared" si="31"/>
      </c>
      <c r="L247" s="52">
        <f>IF(A247="","",SUM($K$28:K247))</f>
      </c>
    </row>
    <row r="248" spans="1:12" ht="12.75">
      <c r="A248" s="4">
        <f t="shared" si="24"/>
      </c>
      <c r="B248" s="5">
        <f t="shared" si="25"/>
      </c>
      <c r="C248" s="6">
        <f t="shared" si="26"/>
      </c>
      <c r="D248" s="6">
        <f t="shared" si="27"/>
      </c>
      <c r="E248" s="8"/>
      <c r="F248" s="6">
        <f t="shared" si="28"/>
      </c>
      <c r="G248" s="6">
        <f t="shared" si="29"/>
      </c>
      <c r="H248" s="6">
        <f t="shared" si="30"/>
      </c>
      <c r="I248" s="6"/>
      <c r="J248" s="6"/>
      <c r="K248" s="6">
        <f t="shared" si="31"/>
      </c>
      <c r="L248" s="52">
        <f>IF(A248="","",SUM($K$28:K248))</f>
      </c>
    </row>
    <row r="249" spans="1:12" ht="12.75">
      <c r="A249" s="4">
        <f t="shared" si="24"/>
      </c>
      <c r="B249" s="5">
        <f t="shared" si="25"/>
      </c>
      <c r="C249" s="6">
        <f t="shared" si="26"/>
      </c>
      <c r="D249" s="6">
        <f t="shared" si="27"/>
      </c>
      <c r="E249" s="8"/>
      <c r="F249" s="6">
        <f t="shared" si="28"/>
      </c>
      <c r="G249" s="6">
        <f t="shared" si="29"/>
      </c>
      <c r="H249" s="6">
        <f t="shared" si="30"/>
      </c>
      <c r="I249" s="6"/>
      <c r="J249" s="6"/>
      <c r="K249" s="6">
        <f t="shared" si="31"/>
      </c>
      <c r="L249" s="52">
        <f>IF(A249="","",SUM($K$28:K249))</f>
      </c>
    </row>
    <row r="250" spans="1:12" ht="12.75">
      <c r="A250" s="4">
        <f t="shared" si="24"/>
      </c>
      <c r="B250" s="5">
        <f t="shared" si="25"/>
      </c>
      <c r="C250" s="6">
        <f t="shared" si="26"/>
      </c>
      <c r="D250" s="6">
        <f t="shared" si="27"/>
      </c>
      <c r="E250" s="8"/>
      <c r="F250" s="6">
        <f t="shared" si="28"/>
      </c>
      <c r="G250" s="6">
        <f t="shared" si="29"/>
      </c>
      <c r="H250" s="6">
        <f t="shared" si="30"/>
      </c>
      <c r="I250" s="6"/>
      <c r="J250" s="6"/>
      <c r="K250" s="6">
        <f t="shared" si="31"/>
      </c>
      <c r="L250" s="52">
        <f>IF(A250="","",SUM($K$28:K250))</f>
      </c>
    </row>
    <row r="251" spans="1:12" ht="12.75">
      <c r="A251" s="4">
        <f t="shared" si="24"/>
      </c>
      <c r="B251" s="5">
        <f t="shared" si="25"/>
      </c>
      <c r="C251" s="6">
        <f t="shared" si="26"/>
      </c>
      <c r="D251" s="6">
        <f t="shared" si="27"/>
      </c>
      <c r="E251" s="8"/>
      <c r="F251" s="6">
        <f t="shared" si="28"/>
      </c>
      <c r="G251" s="6">
        <f t="shared" si="29"/>
      </c>
      <c r="H251" s="6">
        <f t="shared" si="30"/>
      </c>
      <c r="I251" s="6"/>
      <c r="J251" s="6"/>
      <c r="K251" s="6">
        <f t="shared" si="31"/>
      </c>
      <c r="L251" s="52">
        <f>IF(A251="","",SUM($K$28:K251))</f>
      </c>
    </row>
    <row r="252" spans="1:12" ht="12.75">
      <c r="A252" s="4">
        <f t="shared" si="24"/>
      </c>
      <c r="B252" s="5">
        <f t="shared" si="25"/>
      </c>
      <c r="C252" s="6">
        <f t="shared" si="26"/>
      </c>
      <c r="D252" s="6">
        <f t="shared" si="27"/>
      </c>
      <c r="E252" s="8"/>
      <c r="F252" s="6">
        <f t="shared" si="28"/>
      </c>
      <c r="G252" s="6">
        <f t="shared" si="29"/>
      </c>
      <c r="H252" s="6">
        <f t="shared" si="30"/>
      </c>
      <c r="I252" s="6"/>
      <c r="J252" s="6"/>
      <c r="K252" s="6">
        <f t="shared" si="31"/>
      </c>
      <c r="L252" s="52">
        <f>IF(A252="","",SUM($K$28:K252))</f>
      </c>
    </row>
    <row r="253" spans="1:12" ht="12.75">
      <c r="A253" s="4">
        <f t="shared" si="24"/>
      </c>
      <c r="B253" s="5">
        <f t="shared" si="25"/>
      </c>
      <c r="C253" s="6">
        <f t="shared" si="26"/>
      </c>
      <c r="D253" s="6">
        <f t="shared" si="27"/>
      </c>
      <c r="E253" s="8"/>
      <c r="F253" s="6">
        <f t="shared" si="28"/>
      </c>
      <c r="G253" s="6">
        <f t="shared" si="29"/>
      </c>
      <c r="H253" s="6">
        <f t="shared" si="30"/>
      </c>
      <c r="I253" s="6"/>
      <c r="J253" s="6"/>
      <c r="K253" s="6">
        <f t="shared" si="31"/>
      </c>
      <c r="L253" s="52">
        <f>IF(A253="","",SUM($K$28:K253))</f>
      </c>
    </row>
    <row r="254" spans="1:12" ht="12.75">
      <c r="A254" s="4">
        <f t="shared" si="24"/>
      </c>
      <c r="B254" s="5">
        <f t="shared" si="25"/>
      </c>
      <c r="C254" s="6">
        <f t="shared" si="26"/>
      </c>
      <c r="D254" s="6">
        <f t="shared" si="27"/>
      </c>
      <c r="E254" s="8"/>
      <c r="F254" s="6">
        <f t="shared" si="28"/>
      </c>
      <c r="G254" s="6">
        <f t="shared" si="29"/>
      </c>
      <c r="H254" s="6">
        <f t="shared" si="30"/>
      </c>
      <c r="I254" s="6"/>
      <c r="J254" s="6"/>
      <c r="K254" s="6">
        <f t="shared" si="31"/>
      </c>
      <c r="L254" s="52">
        <f>IF(A254="","",SUM($K$28:K254))</f>
      </c>
    </row>
    <row r="255" spans="1:12" ht="12.75">
      <c r="A255" s="4">
        <f t="shared" si="24"/>
      </c>
      <c r="B255" s="5">
        <f t="shared" si="25"/>
      </c>
      <c r="C255" s="6">
        <f t="shared" si="26"/>
      </c>
      <c r="D255" s="6">
        <f t="shared" si="27"/>
      </c>
      <c r="E255" s="8"/>
      <c r="F255" s="6">
        <f t="shared" si="28"/>
      </c>
      <c r="G255" s="6">
        <f t="shared" si="29"/>
      </c>
      <c r="H255" s="6">
        <f t="shared" si="30"/>
      </c>
      <c r="I255" s="6"/>
      <c r="J255" s="6"/>
      <c r="K255" s="6">
        <f t="shared" si="31"/>
      </c>
      <c r="L255" s="52">
        <f>IF(A255="","",SUM($K$28:K255))</f>
      </c>
    </row>
    <row r="256" spans="1:12" ht="12.75">
      <c r="A256" s="4">
        <f t="shared" si="24"/>
      </c>
      <c r="B256" s="5">
        <f t="shared" si="25"/>
      </c>
      <c r="C256" s="6">
        <f t="shared" si="26"/>
      </c>
      <c r="D256" s="6">
        <f t="shared" si="27"/>
      </c>
      <c r="E256" s="8"/>
      <c r="F256" s="6">
        <f t="shared" si="28"/>
      </c>
      <c r="G256" s="6">
        <f t="shared" si="29"/>
      </c>
      <c r="H256" s="6">
        <f t="shared" si="30"/>
      </c>
      <c r="I256" s="6"/>
      <c r="J256" s="6"/>
      <c r="K256" s="6">
        <f t="shared" si="31"/>
      </c>
      <c r="L256" s="52">
        <f>IF(A256="","",SUM($K$28:K256))</f>
      </c>
    </row>
    <row r="257" spans="1:12" ht="12.75">
      <c r="A257" s="4">
        <f t="shared" si="24"/>
      </c>
      <c r="B257" s="5">
        <f t="shared" si="25"/>
      </c>
      <c r="C257" s="6">
        <f t="shared" si="26"/>
      </c>
      <c r="D257" s="6">
        <f t="shared" si="27"/>
      </c>
      <c r="E257" s="8"/>
      <c r="F257" s="6">
        <f t="shared" si="28"/>
      </c>
      <c r="G257" s="6">
        <f t="shared" si="29"/>
      </c>
      <c r="H257" s="6">
        <f t="shared" si="30"/>
      </c>
      <c r="I257" s="6"/>
      <c r="J257" s="6"/>
      <c r="K257" s="6">
        <f t="shared" si="31"/>
      </c>
      <c r="L257" s="52">
        <f>IF(A257="","",SUM($K$28:K257))</f>
      </c>
    </row>
    <row r="258" spans="1:12" ht="12.75">
      <c r="A258" s="4">
        <f t="shared" si="24"/>
      </c>
      <c r="B258" s="5">
        <f t="shared" si="25"/>
      </c>
      <c r="C258" s="6">
        <f t="shared" si="26"/>
      </c>
      <c r="D258" s="6">
        <f t="shared" si="27"/>
      </c>
      <c r="E258" s="8"/>
      <c r="F258" s="6">
        <f t="shared" si="28"/>
      </c>
      <c r="G258" s="6">
        <f t="shared" si="29"/>
      </c>
      <c r="H258" s="6">
        <f t="shared" si="30"/>
      </c>
      <c r="I258" s="6"/>
      <c r="J258" s="6"/>
      <c r="K258" s="6">
        <f t="shared" si="31"/>
      </c>
      <c r="L258" s="52">
        <f>IF(A258="","",SUM($K$28:K258))</f>
      </c>
    </row>
    <row r="259" spans="1:12" ht="12.75">
      <c r="A259" s="4">
        <f t="shared" si="24"/>
      </c>
      <c r="B259" s="5">
        <f t="shared" si="25"/>
      </c>
      <c r="C259" s="6">
        <f t="shared" si="26"/>
      </c>
      <c r="D259" s="6">
        <f t="shared" si="27"/>
      </c>
      <c r="E259" s="8"/>
      <c r="F259" s="6">
        <f t="shared" si="28"/>
      </c>
      <c r="G259" s="6">
        <f t="shared" si="29"/>
      </c>
      <c r="H259" s="6">
        <f t="shared" si="30"/>
      </c>
      <c r="I259" s="6"/>
      <c r="J259" s="6"/>
      <c r="K259" s="6">
        <f t="shared" si="31"/>
      </c>
      <c r="L259" s="52">
        <f>IF(A259="","",SUM($K$28:K259))</f>
      </c>
    </row>
    <row r="260" spans="1:12" ht="12.75">
      <c r="A260" s="4">
        <f t="shared" si="24"/>
      </c>
      <c r="B260" s="5">
        <f t="shared" si="25"/>
      </c>
      <c r="C260" s="6">
        <f t="shared" si="26"/>
      </c>
      <c r="D260" s="6">
        <f t="shared" si="27"/>
      </c>
      <c r="E260" s="8"/>
      <c r="F260" s="6">
        <f t="shared" si="28"/>
      </c>
      <c r="G260" s="6">
        <f t="shared" si="29"/>
      </c>
      <c r="H260" s="6">
        <f t="shared" si="30"/>
      </c>
      <c r="I260" s="6"/>
      <c r="J260" s="6"/>
      <c r="K260" s="6">
        <f t="shared" si="31"/>
      </c>
      <c r="L260" s="52">
        <f>IF(A260="","",SUM($K$28:K260))</f>
      </c>
    </row>
    <row r="261" spans="1:12" ht="12.75">
      <c r="A261" s="4">
        <f t="shared" si="24"/>
      </c>
      <c r="B261" s="5">
        <f t="shared" si="25"/>
      </c>
      <c r="C261" s="6">
        <f t="shared" si="26"/>
      </c>
      <c r="D261" s="6">
        <f t="shared" si="27"/>
      </c>
      <c r="E261" s="8"/>
      <c r="F261" s="6">
        <f t="shared" si="28"/>
      </c>
      <c r="G261" s="6">
        <f t="shared" si="29"/>
      </c>
      <c r="H261" s="6">
        <f t="shared" si="30"/>
      </c>
      <c r="I261" s="6"/>
      <c r="J261" s="6"/>
      <c r="K261" s="6">
        <f t="shared" si="31"/>
      </c>
      <c r="L261" s="52">
        <f>IF(A261="","",SUM($K$28:K261))</f>
      </c>
    </row>
    <row r="262" spans="1:12" ht="12.75">
      <c r="A262" s="4">
        <f t="shared" si="24"/>
      </c>
      <c r="B262" s="5">
        <f t="shared" si="25"/>
      </c>
      <c r="C262" s="6">
        <f t="shared" si="26"/>
      </c>
      <c r="D262" s="6">
        <f t="shared" si="27"/>
      </c>
      <c r="E262" s="8"/>
      <c r="F262" s="6">
        <f t="shared" si="28"/>
      </c>
      <c r="G262" s="6">
        <f t="shared" si="29"/>
      </c>
      <c r="H262" s="6">
        <f t="shared" si="30"/>
      </c>
      <c r="I262" s="6"/>
      <c r="J262" s="6"/>
      <c r="K262" s="6">
        <f t="shared" si="31"/>
      </c>
      <c r="L262" s="52">
        <f>IF(A262="","",SUM($K$28:K262))</f>
      </c>
    </row>
    <row r="263" spans="1:12" ht="12.75">
      <c r="A263" s="4">
        <f t="shared" si="24"/>
      </c>
      <c r="B263" s="5">
        <f t="shared" si="25"/>
      </c>
      <c r="C263" s="6">
        <f t="shared" si="26"/>
      </c>
      <c r="D263" s="6">
        <f t="shared" si="27"/>
      </c>
      <c r="E263" s="8"/>
      <c r="F263" s="6">
        <f t="shared" si="28"/>
      </c>
      <c r="G263" s="6">
        <f t="shared" si="29"/>
      </c>
      <c r="H263" s="6">
        <f t="shared" si="30"/>
      </c>
      <c r="I263" s="6"/>
      <c r="J263" s="6"/>
      <c r="K263" s="6">
        <f t="shared" si="31"/>
      </c>
      <c r="L263" s="52">
        <f>IF(A263="","",SUM($K$28:K263))</f>
      </c>
    </row>
    <row r="264" spans="1:12" ht="12.75">
      <c r="A264" s="4">
        <f t="shared" si="24"/>
      </c>
      <c r="B264" s="5">
        <f t="shared" si="25"/>
      </c>
      <c r="C264" s="6">
        <f t="shared" si="26"/>
      </c>
      <c r="D264" s="6">
        <f t="shared" si="27"/>
      </c>
      <c r="E264" s="8"/>
      <c r="F264" s="6">
        <f t="shared" si="28"/>
      </c>
      <c r="G264" s="6">
        <f t="shared" si="29"/>
      </c>
      <c r="H264" s="6">
        <f t="shared" si="30"/>
      </c>
      <c r="I264" s="6"/>
      <c r="J264" s="6"/>
      <c r="K264" s="6">
        <f t="shared" si="31"/>
      </c>
      <c r="L264" s="52">
        <f>IF(A264="","",SUM($K$28:K264))</f>
      </c>
    </row>
    <row r="265" spans="1:12" ht="12.75">
      <c r="A265" s="4">
        <f t="shared" si="24"/>
      </c>
      <c r="B265" s="5">
        <f t="shared" si="25"/>
      </c>
      <c r="C265" s="6">
        <f t="shared" si="26"/>
      </c>
      <c r="D265" s="6">
        <f t="shared" si="27"/>
      </c>
      <c r="E265" s="8"/>
      <c r="F265" s="6">
        <f t="shared" si="28"/>
      </c>
      <c r="G265" s="6">
        <f t="shared" si="29"/>
      </c>
      <c r="H265" s="6">
        <f t="shared" si="30"/>
      </c>
      <c r="I265" s="6"/>
      <c r="J265" s="6"/>
      <c r="K265" s="6">
        <f t="shared" si="31"/>
      </c>
      <c r="L265" s="52">
        <f>IF(A265="","",SUM($K$28:K265))</f>
      </c>
    </row>
    <row r="266" spans="1:12" ht="12.75">
      <c r="A266" s="4">
        <f t="shared" si="24"/>
      </c>
      <c r="B266" s="5">
        <f t="shared" si="25"/>
      </c>
      <c r="C266" s="6">
        <f t="shared" si="26"/>
      </c>
      <c r="D266" s="6">
        <f t="shared" si="27"/>
      </c>
      <c r="E266" s="8"/>
      <c r="F266" s="6">
        <f t="shared" si="28"/>
      </c>
      <c r="G266" s="6">
        <f t="shared" si="29"/>
      </c>
      <c r="H266" s="6">
        <f t="shared" si="30"/>
      </c>
      <c r="I266" s="6"/>
      <c r="J266" s="6"/>
      <c r="K266" s="6">
        <f t="shared" si="31"/>
      </c>
      <c r="L266" s="52">
        <f>IF(A266="","",SUM($K$28:K266))</f>
      </c>
    </row>
    <row r="267" spans="1:12" ht="12.75">
      <c r="A267" s="4">
        <f t="shared" si="24"/>
      </c>
      <c r="B267" s="5">
        <f t="shared" si="25"/>
      </c>
      <c r="C267" s="6">
        <f t="shared" si="26"/>
      </c>
      <c r="D267" s="6">
        <f t="shared" si="27"/>
      </c>
      <c r="E267" s="8"/>
      <c r="F267" s="6">
        <f t="shared" si="28"/>
      </c>
      <c r="G267" s="6">
        <f t="shared" si="29"/>
      </c>
      <c r="H267" s="6">
        <f t="shared" si="30"/>
      </c>
      <c r="I267" s="6"/>
      <c r="J267" s="6"/>
      <c r="K267" s="6">
        <f t="shared" si="31"/>
      </c>
      <c r="L267" s="52">
        <f>IF(A267="","",SUM($K$28:K267))</f>
      </c>
    </row>
    <row r="268" spans="1:12" ht="12.75">
      <c r="A268" s="4">
        <f t="shared" si="24"/>
      </c>
      <c r="B268" s="5">
        <f t="shared" si="25"/>
      </c>
      <c r="C268" s="6">
        <f t="shared" si="26"/>
      </c>
      <c r="D268" s="6">
        <f t="shared" si="27"/>
      </c>
      <c r="E268" s="8"/>
      <c r="F268" s="6">
        <f t="shared" si="28"/>
      </c>
      <c r="G268" s="6">
        <f t="shared" si="29"/>
      </c>
      <c r="H268" s="6">
        <f t="shared" si="30"/>
      </c>
      <c r="I268" s="6"/>
      <c r="J268" s="6"/>
      <c r="K268" s="6">
        <f t="shared" si="31"/>
      </c>
      <c r="L268" s="52">
        <f>IF(A268="","",SUM($K$28:K268))</f>
      </c>
    </row>
    <row r="269" spans="1:12" ht="12.75">
      <c r="A269" s="4">
        <f t="shared" si="24"/>
      </c>
      <c r="B269" s="5">
        <f t="shared" si="25"/>
      </c>
      <c r="C269" s="6">
        <f t="shared" si="26"/>
      </c>
      <c r="D269" s="6">
        <f t="shared" si="27"/>
      </c>
      <c r="E269" s="8"/>
      <c r="F269" s="6">
        <f t="shared" si="28"/>
      </c>
      <c r="G269" s="6">
        <f t="shared" si="29"/>
      </c>
      <c r="H269" s="6">
        <f t="shared" si="30"/>
      </c>
      <c r="I269" s="6"/>
      <c r="J269" s="6"/>
      <c r="K269" s="6">
        <f t="shared" si="31"/>
      </c>
      <c r="L269" s="52">
        <f>IF(A269="","",SUM($K$28:K269))</f>
      </c>
    </row>
    <row r="270" spans="1:12" ht="12.75">
      <c r="A270" s="4">
        <f t="shared" si="24"/>
      </c>
      <c r="B270" s="5">
        <f t="shared" si="25"/>
      </c>
      <c r="C270" s="6">
        <f t="shared" si="26"/>
      </c>
      <c r="D270" s="6">
        <f t="shared" si="27"/>
      </c>
      <c r="E270" s="8"/>
      <c r="F270" s="6">
        <f t="shared" si="28"/>
      </c>
      <c r="G270" s="6">
        <f t="shared" si="29"/>
      </c>
      <c r="H270" s="6">
        <f t="shared" si="30"/>
      </c>
      <c r="I270" s="6"/>
      <c r="J270" s="6"/>
      <c r="K270" s="6">
        <f t="shared" si="31"/>
      </c>
      <c r="L270" s="52">
        <f>IF(A270="","",SUM($K$28:K270))</f>
      </c>
    </row>
    <row r="271" spans="1:12" ht="12.75">
      <c r="A271" s="4">
        <f t="shared" si="24"/>
      </c>
      <c r="B271" s="5">
        <f t="shared" si="25"/>
      </c>
      <c r="C271" s="6">
        <f t="shared" si="26"/>
      </c>
      <c r="D271" s="6">
        <f t="shared" si="27"/>
      </c>
      <c r="E271" s="8"/>
      <c r="F271" s="6">
        <f t="shared" si="28"/>
      </c>
      <c r="G271" s="6">
        <f t="shared" si="29"/>
      </c>
      <c r="H271" s="6">
        <f t="shared" si="30"/>
      </c>
      <c r="I271" s="6"/>
      <c r="J271" s="6"/>
      <c r="K271" s="6">
        <f t="shared" si="31"/>
      </c>
      <c r="L271" s="52">
        <f>IF(A271="","",SUM($K$28:K271))</f>
      </c>
    </row>
    <row r="272" spans="1:12" ht="12.75">
      <c r="A272" s="4">
        <f t="shared" si="24"/>
      </c>
      <c r="B272" s="5">
        <f t="shared" si="25"/>
      </c>
      <c r="C272" s="6">
        <f t="shared" si="26"/>
      </c>
      <c r="D272" s="6">
        <f t="shared" si="27"/>
      </c>
      <c r="E272" s="8"/>
      <c r="F272" s="6">
        <f t="shared" si="28"/>
      </c>
      <c r="G272" s="6">
        <f t="shared" si="29"/>
      </c>
      <c r="H272" s="6">
        <f t="shared" si="30"/>
      </c>
      <c r="I272" s="6"/>
      <c r="J272" s="6"/>
      <c r="K272" s="6">
        <f t="shared" si="31"/>
      </c>
      <c r="L272" s="52">
        <f>IF(A272="","",SUM($K$28:K272))</f>
      </c>
    </row>
    <row r="273" spans="1:12" ht="12.75">
      <c r="A273" s="4">
        <f t="shared" si="24"/>
      </c>
      <c r="B273" s="5">
        <f t="shared" si="25"/>
      </c>
      <c r="C273" s="6">
        <f t="shared" si="26"/>
      </c>
      <c r="D273" s="6">
        <f t="shared" si="27"/>
      </c>
      <c r="E273" s="8"/>
      <c r="F273" s="6">
        <f t="shared" si="28"/>
      </c>
      <c r="G273" s="6">
        <f t="shared" si="29"/>
      </c>
      <c r="H273" s="6">
        <f t="shared" si="30"/>
      </c>
      <c r="I273" s="6"/>
      <c r="J273" s="6"/>
      <c r="K273" s="6">
        <f t="shared" si="31"/>
      </c>
      <c r="L273" s="52">
        <f>IF(A273="","",SUM($K$28:K273))</f>
      </c>
    </row>
    <row r="274" spans="1:12" ht="12.75">
      <c r="A274" s="4">
        <f t="shared" si="24"/>
      </c>
      <c r="B274" s="5">
        <f t="shared" si="25"/>
      </c>
      <c r="C274" s="6">
        <f t="shared" si="26"/>
      </c>
      <c r="D274" s="6">
        <f t="shared" si="27"/>
      </c>
      <c r="E274" s="8"/>
      <c r="F274" s="6">
        <f t="shared" si="28"/>
      </c>
      <c r="G274" s="6">
        <f t="shared" si="29"/>
      </c>
      <c r="H274" s="6">
        <f t="shared" si="30"/>
      </c>
      <c r="I274" s="6"/>
      <c r="J274" s="6"/>
      <c r="K274" s="6">
        <f t="shared" si="31"/>
      </c>
      <c r="L274" s="52">
        <f>IF(A274="","",SUM($K$28:K274))</f>
      </c>
    </row>
    <row r="275" spans="1:12" ht="12.75">
      <c r="A275" s="4">
        <f t="shared" si="24"/>
      </c>
      <c r="B275" s="5">
        <f t="shared" si="25"/>
      </c>
      <c r="C275" s="6">
        <f t="shared" si="26"/>
      </c>
      <c r="D275" s="6">
        <f t="shared" si="27"/>
      </c>
      <c r="E275" s="8"/>
      <c r="F275" s="6">
        <f t="shared" si="28"/>
      </c>
      <c r="G275" s="6">
        <f t="shared" si="29"/>
      </c>
      <c r="H275" s="6">
        <f t="shared" si="30"/>
      </c>
      <c r="I275" s="6"/>
      <c r="J275" s="6"/>
      <c r="K275" s="6">
        <f t="shared" si="31"/>
      </c>
      <c r="L275" s="52">
        <f>IF(A275="","",SUM($K$28:K275))</f>
      </c>
    </row>
    <row r="276" spans="1:12" ht="12.75">
      <c r="A276" s="4">
        <f t="shared" si="24"/>
      </c>
      <c r="B276" s="5">
        <f t="shared" si="25"/>
      </c>
      <c r="C276" s="6">
        <f t="shared" si="26"/>
      </c>
      <c r="D276" s="6">
        <f t="shared" si="27"/>
      </c>
      <c r="E276" s="8"/>
      <c r="F276" s="6">
        <f t="shared" si="28"/>
      </c>
      <c r="G276" s="6">
        <f t="shared" si="29"/>
      </c>
      <c r="H276" s="6">
        <f t="shared" si="30"/>
      </c>
      <c r="I276" s="6"/>
      <c r="J276" s="6"/>
      <c r="K276" s="6">
        <f t="shared" si="31"/>
      </c>
      <c r="L276" s="52">
        <f>IF(A276="","",SUM($K$28:K276))</f>
      </c>
    </row>
    <row r="277" spans="1:12" ht="12.75">
      <c r="A277" s="4">
        <f t="shared" si="24"/>
      </c>
      <c r="B277" s="5">
        <f t="shared" si="25"/>
      </c>
      <c r="C277" s="6">
        <f t="shared" si="26"/>
      </c>
      <c r="D277" s="6">
        <f t="shared" si="27"/>
      </c>
      <c r="E277" s="8"/>
      <c r="F277" s="6">
        <f t="shared" si="28"/>
      </c>
      <c r="G277" s="6">
        <f t="shared" si="29"/>
      </c>
      <c r="H277" s="6">
        <f t="shared" si="30"/>
      </c>
      <c r="I277" s="6"/>
      <c r="J277" s="6"/>
      <c r="K277" s="6">
        <f t="shared" si="31"/>
      </c>
      <c r="L277" s="52">
        <f>IF(A277="","",SUM($K$28:K277))</f>
      </c>
    </row>
    <row r="278" spans="1:12" ht="12.75">
      <c r="A278" s="4">
        <f t="shared" si="24"/>
      </c>
      <c r="B278" s="5">
        <f t="shared" si="25"/>
      </c>
      <c r="C278" s="6">
        <f t="shared" si="26"/>
      </c>
      <c r="D278" s="6">
        <f t="shared" si="27"/>
      </c>
      <c r="E278" s="8"/>
      <c r="F278" s="6">
        <f t="shared" si="28"/>
      </c>
      <c r="G278" s="6">
        <f t="shared" si="29"/>
      </c>
      <c r="H278" s="6">
        <f t="shared" si="30"/>
      </c>
      <c r="I278" s="6"/>
      <c r="J278" s="6"/>
      <c r="K278" s="6">
        <f t="shared" si="31"/>
      </c>
      <c r="L278" s="52">
        <f>IF(A278="","",SUM($K$28:K278))</f>
      </c>
    </row>
    <row r="279" spans="1:12" ht="12.75">
      <c r="A279" s="4">
        <f t="shared" si="24"/>
      </c>
      <c r="B279" s="5">
        <f t="shared" si="25"/>
      </c>
      <c r="C279" s="6">
        <f t="shared" si="26"/>
      </c>
      <c r="D279" s="6">
        <f t="shared" si="27"/>
      </c>
      <c r="E279" s="8"/>
      <c r="F279" s="6">
        <f t="shared" si="28"/>
      </c>
      <c r="G279" s="6">
        <f t="shared" si="29"/>
      </c>
      <c r="H279" s="6">
        <f t="shared" si="30"/>
      </c>
      <c r="I279" s="6"/>
      <c r="J279" s="6"/>
      <c r="K279" s="6">
        <f t="shared" si="31"/>
      </c>
      <c r="L279" s="52">
        <f>IF(A279="","",SUM($K$28:K279))</f>
      </c>
    </row>
    <row r="280" spans="1:12" ht="12.75">
      <c r="A280" s="4">
        <f t="shared" si="24"/>
      </c>
      <c r="B280" s="5">
        <f t="shared" si="25"/>
      </c>
      <c r="C280" s="6">
        <f t="shared" si="26"/>
      </c>
      <c r="D280" s="6">
        <f t="shared" si="27"/>
      </c>
      <c r="E280" s="8"/>
      <c r="F280" s="6">
        <f t="shared" si="28"/>
      </c>
      <c r="G280" s="6">
        <f t="shared" si="29"/>
      </c>
      <c r="H280" s="6">
        <f t="shared" si="30"/>
      </c>
      <c r="I280" s="6"/>
      <c r="J280" s="6"/>
      <c r="K280" s="6">
        <f t="shared" si="31"/>
      </c>
      <c r="L280" s="52">
        <f>IF(A280="","",SUM($K$28:K280))</f>
      </c>
    </row>
    <row r="281" spans="1:12" ht="12.75">
      <c r="A281" s="4">
        <f t="shared" si="24"/>
      </c>
      <c r="B281" s="5">
        <f t="shared" si="25"/>
      </c>
      <c r="C281" s="6">
        <f t="shared" si="26"/>
      </c>
      <c r="D281" s="6">
        <f t="shared" si="27"/>
      </c>
      <c r="E281" s="8"/>
      <c r="F281" s="6">
        <f t="shared" si="28"/>
      </c>
      <c r="G281" s="6">
        <f t="shared" si="29"/>
      </c>
      <c r="H281" s="6">
        <f t="shared" si="30"/>
      </c>
      <c r="I281" s="6"/>
      <c r="J281" s="6"/>
      <c r="K281" s="6">
        <f t="shared" si="31"/>
      </c>
      <c r="L281" s="52">
        <f>IF(A281="","",SUM($K$28:K281))</f>
      </c>
    </row>
    <row r="282" spans="1:12" ht="12.75">
      <c r="A282" s="4">
        <f t="shared" si="24"/>
      </c>
      <c r="B282" s="5">
        <f t="shared" si="25"/>
      </c>
      <c r="C282" s="6">
        <f t="shared" si="26"/>
      </c>
      <c r="D282" s="6">
        <f t="shared" si="27"/>
      </c>
      <c r="E282" s="8"/>
      <c r="F282" s="6">
        <f t="shared" si="28"/>
      </c>
      <c r="G282" s="6">
        <f t="shared" si="29"/>
      </c>
      <c r="H282" s="6">
        <f t="shared" si="30"/>
      </c>
      <c r="I282" s="6"/>
      <c r="J282" s="6"/>
      <c r="K282" s="6">
        <f t="shared" si="31"/>
      </c>
      <c r="L282" s="52">
        <f>IF(A282="","",SUM($K$28:K282))</f>
      </c>
    </row>
    <row r="283" spans="1:12" ht="12.75">
      <c r="A283" s="4">
        <f t="shared" si="24"/>
      </c>
      <c r="B283" s="5">
        <f t="shared" si="25"/>
      </c>
      <c r="C283" s="6">
        <f t="shared" si="26"/>
      </c>
      <c r="D283" s="6">
        <f t="shared" si="27"/>
      </c>
      <c r="E283" s="8"/>
      <c r="F283" s="6">
        <f t="shared" si="28"/>
      </c>
      <c r="G283" s="6">
        <f t="shared" si="29"/>
      </c>
      <c r="H283" s="6">
        <f t="shared" si="30"/>
      </c>
      <c r="I283" s="6"/>
      <c r="J283" s="6"/>
      <c r="K283" s="6">
        <f t="shared" si="31"/>
      </c>
      <c r="L283" s="52">
        <f>IF(A283="","",SUM($K$28:K283))</f>
      </c>
    </row>
    <row r="284" spans="1:12" ht="12.75">
      <c r="A284" s="4">
        <f aca="true" t="shared" si="32" ref="A284:A347">IF(H283="","",IF(OR(A283&gt;=nper,ROUND(H283,2)&lt;=0),"",A283+1))</f>
      </c>
      <c r="B284" s="5">
        <f aca="true" t="shared" si="33" ref="B284:B347">IF(A284="","",IF(MONTH(DATE(YEAR(fpdate),MONTH(fpdate)+(A284-1),DAY(fpdate)))&gt;(MONTH(fpdate)+MOD((A284-1),12)),DATE(YEAR(fpdate),MONTH(fpdate)+(A284-1)+1,0),DATE(YEAR(fpdate),MONTH(fpdate)+(A284-1),DAY(fpdate))))</f>
      </c>
      <c r="C284" s="6">
        <f aca="true" t="shared" si="34" ref="C284:C347">IF(A284="","",IF(OR(A284=nper,payment&gt;ROUND((1+rate)*H283,2)),ROUND((1+rate)*H283,2),payment))</f>
      </c>
      <c r="D284" s="6">
        <f aca="true" t="shared" si="35" ref="D284:D347">IF(A284="","",IF(H283&lt;=payment,0,IF(IF(MOD(A284,int)=0,$D$14,0)+C284&gt;=H283+F284,H283+F284-C284,IF(MOD(A284,int)=0,$D$14,0)+IF(IF(MOD(A284,int)=0,$D$14,0)+IF(MOD(A284,12)=0,$D$16,0)+C284&lt;H283+F284,IF(MOD(A284,12)=0,$D$16,0),H283+F284-IF(MOD(A284,int)=0,$D$14,0)-C284))))</f>
      </c>
      <c r="E284" s="8"/>
      <c r="F284" s="6">
        <f aca="true" t="shared" si="36" ref="F284:F347">IF(A284="","",ROUND(rate*H283,2))</f>
      </c>
      <c r="G284" s="6">
        <f aca="true" t="shared" si="37" ref="G284:G347">IF(A284="","",C284-F284+E284+IF(D284="",0,D284))</f>
      </c>
      <c r="H284" s="6">
        <f aca="true" t="shared" si="38" ref="H284:H347">IF(A284="","",H283-G284)</f>
      </c>
      <c r="I284" s="6"/>
      <c r="J284" s="6"/>
      <c r="K284" s="6">
        <f aca="true" t="shared" si="39" ref="K284:K347">IF(A284="","",$L$22*F284)</f>
      </c>
      <c r="L284" s="52">
        <f>IF(A284="","",SUM($K$28:K284))</f>
      </c>
    </row>
    <row r="285" spans="1:12" ht="12.75">
      <c r="A285" s="4">
        <f t="shared" si="32"/>
      </c>
      <c r="B285" s="5">
        <f t="shared" si="33"/>
      </c>
      <c r="C285" s="6">
        <f t="shared" si="34"/>
      </c>
      <c r="D285" s="6">
        <f t="shared" si="35"/>
      </c>
      <c r="E285" s="8"/>
      <c r="F285" s="6">
        <f t="shared" si="36"/>
      </c>
      <c r="G285" s="6">
        <f t="shared" si="37"/>
      </c>
      <c r="H285" s="6">
        <f t="shared" si="38"/>
      </c>
      <c r="I285" s="6"/>
      <c r="J285" s="6"/>
      <c r="K285" s="6">
        <f t="shared" si="39"/>
      </c>
      <c r="L285" s="52">
        <f>IF(A285="","",SUM($K$28:K285))</f>
      </c>
    </row>
    <row r="286" spans="1:12" ht="12.75">
      <c r="A286" s="4">
        <f t="shared" si="32"/>
      </c>
      <c r="B286" s="5">
        <f t="shared" si="33"/>
      </c>
      <c r="C286" s="6">
        <f t="shared" si="34"/>
      </c>
      <c r="D286" s="6">
        <f t="shared" si="35"/>
      </c>
      <c r="E286" s="8"/>
      <c r="F286" s="6">
        <f t="shared" si="36"/>
      </c>
      <c r="G286" s="6">
        <f t="shared" si="37"/>
      </c>
      <c r="H286" s="6">
        <f t="shared" si="38"/>
      </c>
      <c r="I286" s="6"/>
      <c r="J286" s="6"/>
      <c r="K286" s="6">
        <f t="shared" si="39"/>
      </c>
      <c r="L286" s="52">
        <f>IF(A286="","",SUM($K$28:K286))</f>
      </c>
    </row>
    <row r="287" spans="1:12" ht="12.75">
      <c r="A287" s="4">
        <f t="shared" si="32"/>
      </c>
      <c r="B287" s="5">
        <f t="shared" si="33"/>
      </c>
      <c r="C287" s="6">
        <f t="shared" si="34"/>
      </c>
      <c r="D287" s="6">
        <f t="shared" si="35"/>
      </c>
      <c r="E287" s="8"/>
      <c r="F287" s="6">
        <f t="shared" si="36"/>
      </c>
      <c r="G287" s="6">
        <f t="shared" si="37"/>
      </c>
      <c r="H287" s="6">
        <f t="shared" si="38"/>
      </c>
      <c r="I287" s="6"/>
      <c r="J287" s="6"/>
      <c r="K287" s="6">
        <f t="shared" si="39"/>
      </c>
      <c r="L287" s="52">
        <f>IF(A287="","",SUM($K$28:K287))</f>
      </c>
    </row>
    <row r="288" spans="1:12" ht="12.75">
      <c r="A288" s="4">
        <f t="shared" si="32"/>
      </c>
      <c r="B288" s="5">
        <f t="shared" si="33"/>
      </c>
      <c r="C288" s="6">
        <f t="shared" si="34"/>
      </c>
      <c r="D288" s="6">
        <f t="shared" si="35"/>
      </c>
      <c r="E288" s="8"/>
      <c r="F288" s="6">
        <f t="shared" si="36"/>
      </c>
      <c r="G288" s="6">
        <f t="shared" si="37"/>
      </c>
      <c r="H288" s="6">
        <f t="shared" si="38"/>
      </c>
      <c r="I288" s="6"/>
      <c r="J288" s="6"/>
      <c r="K288" s="6">
        <f t="shared" si="39"/>
      </c>
      <c r="L288" s="52">
        <f>IF(A288="","",SUM($K$28:K288))</f>
      </c>
    </row>
    <row r="289" spans="1:12" ht="12.75">
      <c r="A289" s="4">
        <f t="shared" si="32"/>
      </c>
      <c r="B289" s="5">
        <f t="shared" si="33"/>
      </c>
      <c r="C289" s="6">
        <f t="shared" si="34"/>
      </c>
      <c r="D289" s="6">
        <f t="shared" si="35"/>
      </c>
      <c r="E289" s="8"/>
      <c r="F289" s="6">
        <f t="shared" si="36"/>
      </c>
      <c r="G289" s="6">
        <f t="shared" si="37"/>
      </c>
      <c r="H289" s="6">
        <f t="shared" si="38"/>
      </c>
      <c r="I289" s="6"/>
      <c r="J289" s="6"/>
      <c r="K289" s="6">
        <f t="shared" si="39"/>
      </c>
      <c r="L289" s="52">
        <f>IF(A289="","",SUM($K$28:K289))</f>
      </c>
    </row>
    <row r="290" spans="1:12" ht="12.75">
      <c r="A290" s="4">
        <f t="shared" si="32"/>
      </c>
      <c r="B290" s="5">
        <f t="shared" si="33"/>
      </c>
      <c r="C290" s="6">
        <f t="shared" si="34"/>
      </c>
      <c r="D290" s="6">
        <f t="shared" si="35"/>
      </c>
      <c r="E290" s="8"/>
      <c r="F290" s="6">
        <f t="shared" si="36"/>
      </c>
      <c r="G290" s="6">
        <f t="shared" si="37"/>
      </c>
      <c r="H290" s="6">
        <f t="shared" si="38"/>
      </c>
      <c r="I290" s="6"/>
      <c r="J290" s="6"/>
      <c r="K290" s="6">
        <f t="shared" si="39"/>
      </c>
      <c r="L290" s="52">
        <f>IF(A290="","",SUM($K$28:K290))</f>
      </c>
    </row>
    <row r="291" spans="1:12" ht="12.75">
      <c r="A291" s="4">
        <f t="shared" si="32"/>
      </c>
      <c r="B291" s="5">
        <f t="shared" si="33"/>
      </c>
      <c r="C291" s="6">
        <f t="shared" si="34"/>
      </c>
      <c r="D291" s="6">
        <f t="shared" si="35"/>
      </c>
      <c r="E291" s="8"/>
      <c r="F291" s="6">
        <f t="shared" si="36"/>
      </c>
      <c r="G291" s="6">
        <f t="shared" si="37"/>
      </c>
      <c r="H291" s="6">
        <f t="shared" si="38"/>
      </c>
      <c r="I291" s="6"/>
      <c r="J291" s="6"/>
      <c r="K291" s="6">
        <f t="shared" si="39"/>
      </c>
      <c r="L291" s="52">
        <f>IF(A291="","",SUM($K$28:K291))</f>
      </c>
    </row>
    <row r="292" spans="1:12" ht="12.75">
      <c r="A292" s="4">
        <f t="shared" si="32"/>
      </c>
      <c r="B292" s="5">
        <f t="shared" si="33"/>
      </c>
      <c r="C292" s="6">
        <f t="shared" si="34"/>
      </c>
      <c r="D292" s="6">
        <f t="shared" si="35"/>
      </c>
      <c r="E292" s="8"/>
      <c r="F292" s="6">
        <f t="shared" si="36"/>
      </c>
      <c r="G292" s="6">
        <f t="shared" si="37"/>
      </c>
      <c r="H292" s="6">
        <f t="shared" si="38"/>
      </c>
      <c r="I292" s="6"/>
      <c r="J292" s="6"/>
      <c r="K292" s="6">
        <f t="shared" si="39"/>
      </c>
      <c r="L292" s="52">
        <f>IF(A292="","",SUM($K$28:K292))</f>
      </c>
    </row>
    <row r="293" spans="1:12" ht="12.75">
      <c r="A293" s="4">
        <f t="shared" si="32"/>
      </c>
      <c r="B293" s="5">
        <f t="shared" si="33"/>
      </c>
      <c r="C293" s="6">
        <f t="shared" si="34"/>
      </c>
      <c r="D293" s="6">
        <f t="shared" si="35"/>
      </c>
      <c r="E293" s="8"/>
      <c r="F293" s="6">
        <f t="shared" si="36"/>
      </c>
      <c r="G293" s="6">
        <f t="shared" si="37"/>
      </c>
      <c r="H293" s="6">
        <f t="shared" si="38"/>
      </c>
      <c r="I293" s="6"/>
      <c r="J293" s="6"/>
      <c r="K293" s="6">
        <f t="shared" si="39"/>
      </c>
      <c r="L293" s="52">
        <f>IF(A293="","",SUM($K$28:K293))</f>
      </c>
    </row>
    <row r="294" spans="1:12" ht="12.75">
      <c r="A294" s="4">
        <f t="shared" si="32"/>
      </c>
      <c r="B294" s="5">
        <f t="shared" si="33"/>
      </c>
      <c r="C294" s="6">
        <f t="shared" si="34"/>
      </c>
      <c r="D294" s="6">
        <f t="shared" si="35"/>
      </c>
      <c r="E294" s="8"/>
      <c r="F294" s="6">
        <f t="shared" si="36"/>
      </c>
      <c r="G294" s="6">
        <f t="shared" si="37"/>
      </c>
      <c r="H294" s="6">
        <f t="shared" si="38"/>
      </c>
      <c r="I294" s="6"/>
      <c r="J294" s="6"/>
      <c r="K294" s="6">
        <f t="shared" si="39"/>
      </c>
      <c r="L294" s="52">
        <f>IF(A294="","",SUM($K$28:K294))</f>
      </c>
    </row>
    <row r="295" spans="1:12" ht="12.75">
      <c r="A295" s="4">
        <f t="shared" si="32"/>
      </c>
      <c r="B295" s="5">
        <f t="shared" si="33"/>
      </c>
      <c r="C295" s="6">
        <f t="shared" si="34"/>
      </c>
      <c r="D295" s="6">
        <f t="shared" si="35"/>
      </c>
      <c r="E295" s="8"/>
      <c r="F295" s="6">
        <f t="shared" si="36"/>
      </c>
      <c r="G295" s="6">
        <f t="shared" si="37"/>
      </c>
      <c r="H295" s="6">
        <f t="shared" si="38"/>
      </c>
      <c r="I295" s="6"/>
      <c r="J295" s="6"/>
      <c r="K295" s="6">
        <f t="shared" si="39"/>
      </c>
      <c r="L295" s="52">
        <f>IF(A295="","",SUM($K$28:K295))</f>
      </c>
    </row>
    <row r="296" spans="1:12" ht="12.75">
      <c r="A296" s="4">
        <f t="shared" si="32"/>
      </c>
      <c r="B296" s="5">
        <f t="shared" si="33"/>
      </c>
      <c r="C296" s="6">
        <f t="shared" si="34"/>
      </c>
      <c r="D296" s="6">
        <f t="shared" si="35"/>
      </c>
      <c r="E296" s="8"/>
      <c r="F296" s="6">
        <f t="shared" si="36"/>
      </c>
      <c r="G296" s="6">
        <f t="shared" si="37"/>
      </c>
      <c r="H296" s="6">
        <f t="shared" si="38"/>
      </c>
      <c r="I296" s="6"/>
      <c r="J296" s="6"/>
      <c r="K296" s="6">
        <f t="shared" si="39"/>
      </c>
      <c r="L296" s="52">
        <f>IF(A296="","",SUM($K$28:K296))</f>
      </c>
    </row>
    <row r="297" spans="1:12" ht="12.75">
      <c r="A297" s="4">
        <f t="shared" si="32"/>
      </c>
      <c r="B297" s="5">
        <f t="shared" si="33"/>
      </c>
      <c r="C297" s="6">
        <f t="shared" si="34"/>
      </c>
      <c r="D297" s="6">
        <f t="shared" si="35"/>
      </c>
      <c r="E297" s="8"/>
      <c r="F297" s="6">
        <f t="shared" si="36"/>
      </c>
      <c r="G297" s="6">
        <f t="shared" si="37"/>
      </c>
      <c r="H297" s="6">
        <f t="shared" si="38"/>
      </c>
      <c r="I297" s="6"/>
      <c r="J297" s="6"/>
      <c r="K297" s="6">
        <f t="shared" si="39"/>
      </c>
      <c r="L297" s="52">
        <f>IF(A297="","",SUM($K$28:K297))</f>
      </c>
    </row>
    <row r="298" spans="1:12" ht="12.75">
      <c r="A298" s="4">
        <f t="shared" si="32"/>
      </c>
      <c r="B298" s="5">
        <f t="shared" si="33"/>
      </c>
      <c r="C298" s="6">
        <f t="shared" si="34"/>
      </c>
      <c r="D298" s="6">
        <f t="shared" si="35"/>
      </c>
      <c r="E298" s="8"/>
      <c r="F298" s="6">
        <f t="shared" si="36"/>
      </c>
      <c r="G298" s="6">
        <f t="shared" si="37"/>
      </c>
      <c r="H298" s="6">
        <f t="shared" si="38"/>
      </c>
      <c r="I298" s="6"/>
      <c r="J298" s="6"/>
      <c r="K298" s="6">
        <f t="shared" si="39"/>
      </c>
      <c r="L298" s="52">
        <f>IF(A298="","",SUM($K$28:K298))</f>
      </c>
    </row>
    <row r="299" spans="1:12" ht="12.75">
      <c r="A299" s="4">
        <f t="shared" si="32"/>
      </c>
      <c r="B299" s="5">
        <f t="shared" si="33"/>
      </c>
      <c r="C299" s="6">
        <f t="shared" si="34"/>
      </c>
      <c r="D299" s="6">
        <f t="shared" si="35"/>
      </c>
      <c r="E299" s="8"/>
      <c r="F299" s="6">
        <f t="shared" si="36"/>
      </c>
      <c r="G299" s="6">
        <f t="shared" si="37"/>
      </c>
      <c r="H299" s="6">
        <f t="shared" si="38"/>
      </c>
      <c r="I299" s="6"/>
      <c r="J299" s="6"/>
      <c r="K299" s="6">
        <f t="shared" si="39"/>
      </c>
      <c r="L299" s="52">
        <f>IF(A299="","",SUM($K$28:K299))</f>
      </c>
    </row>
    <row r="300" spans="1:12" ht="12.75">
      <c r="A300" s="4">
        <f t="shared" si="32"/>
      </c>
      <c r="B300" s="5">
        <f t="shared" si="33"/>
      </c>
      <c r="C300" s="6">
        <f t="shared" si="34"/>
      </c>
      <c r="D300" s="6">
        <f t="shared" si="35"/>
      </c>
      <c r="E300" s="8"/>
      <c r="F300" s="6">
        <f t="shared" si="36"/>
      </c>
      <c r="G300" s="6">
        <f t="shared" si="37"/>
      </c>
      <c r="H300" s="6">
        <f t="shared" si="38"/>
      </c>
      <c r="I300" s="6"/>
      <c r="J300" s="6"/>
      <c r="K300" s="6">
        <f t="shared" si="39"/>
      </c>
      <c r="L300" s="52">
        <f>IF(A300="","",SUM($K$28:K300))</f>
      </c>
    </row>
    <row r="301" spans="1:12" ht="12.75">
      <c r="A301" s="4">
        <f t="shared" si="32"/>
      </c>
      <c r="B301" s="5">
        <f t="shared" si="33"/>
      </c>
      <c r="C301" s="6">
        <f t="shared" si="34"/>
      </c>
      <c r="D301" s="6">
        <f t="shared" si="35"/>
      </c>
      <c r="E301" s="8"/>
      <c r="F301" s="6">
        <f t="shared" si="36"/>
      </c>
      <c r="G301" s="6">
        <f t="shared" si="37"/>
      </c>
      <c r="H301" s="6">
        <f t="shared" si="38"/>
      </c>
      <c r="I301" s="6"/>
      <c r="J301" s="6"/>
      <c r="K301" s="6">
        <f t="shared" si="39"/>
      </c>
      <c r="L301" s="52">
        <f>IF(A301="","",SUM($K$28:K301))</f>
      </c>
    </row>
    <row r="302" spans="1:12" ht="12.75">
      <c r="A302" s="4">
        <f t="shared" si="32"/>
      </c>
      <c r="B302" s="5">
        <f t="shared" si="33"/>
      </c>
      <c r="C302" s="6">
        <f t="shared" si="34"/>
      </c>
      <c r="D302" s="6">
        <f t="shared" si="35"/>
      </c>
      <c r="E302" s="8"/>
      <c r="F302" s="6">
        <f t="shared" si="36"/>
      </c>
      <c r="G302" s="6">
        <f t="shared" si="37"/>
      </c>
      <c r="H302" s="6">
        <f t="shared" si="38"/>
      </c>
      <c r="I302" s="6"/>
      <c r="J302" s="6"/>
      <c r="K302" s="6">
        <f t="shared" si="39"/>
      </c>
      <c r="L302" s="52">
        <f>IF(A302="","",SUM($K$28:K302))</f>
      </c>
    </row>
    <row r="303" spans="1:12" ht="12.75">
      <c r="A303" s="4">
        <f t="shared" si="32"/>
      </c>
      <c r="B303" s="5">
        <f t="shared" si="33"/>
      </c>
      <c r="C303" s="6">
        <f t="shared" si="34"/>
      </c>
      <c r="D303" s="6">
        <f t="shared" si="35"/>
      </c>
      <c r="E303" s="8"/>
      <c r="F303" s="6">
        <f t="shared" si="36"/>
      </c>
      <c r="G303" s="6">
        <f t="shared" si="37"/>
      </c>
      <c r="H303" s="6">
        <f t="shared" si="38"/>
      </c>
      <c r="I303" s="6"/>
      <c r="J303" s="6"/>
      <c r="K303" s="6">
        <f t="shared" si="39"/>
      </c>
      <c r="L303" s="52">
        <f>IF(A303="","",SUM($K$28:K303))</f>
      </c>
    </row>
    <row r="304" spans="1:12" ht="12.75">
      <c r="A304" s="4">
        <f t="shared" si="32"/>
      </c>
      <c r="B304" s="5">
        <f t="shared" si="33"/>
      </c>
      <c r="C304" s="6">
        <f t="shared" si="34"/>
      </c>
      <c r="D304" s="6">
        <f t="shared" si="35"/>
      </c>
      <c r="E304" s="8"/>
      <c r="F304" s="6">
        <f t="shared" si="36"/>
      </c>
      <c r="G304" s="6">
        <f t="shared" si="37"/>
      </c>
      <c r="H304" s="6">
        <f t="shared" si="38"/>
      </c>
      <c r="I304" s="6"/>
      <c r="J304" s="6"/>
      <c r="K304" s="6">
        <f t="shared" si="39"/>
      </c>
      <c r="L304" s="52">
        <f>IF(A304="","",SUM($K$28:K304))</f>
      </c>
    </row>
    <row r="305" spans="1:12" ht="12.75">
      <c r="A305" s="4">
        <f t="shared" si="32"/>
      </c>
      <c r="B305" s="5">
        <f t="shared" si="33"/>
      </c>
      <c r="C305" s="6">
        <f t="shared" si="34"/>
      </c>
      <c r="D305" s="6">
        <f t="shared" si="35"/>
      </c>
      <c r="E305" s="8"/>
      <c r="F305" s="6">
        <f t="shared" si="36"/>
      </c>
      <c r="G305" s="6">
        <f t="shared" si="37"/>
      </c>
      <c r="H305" s="6">
        <f t="shared" si="38"/>
      </c>
      <c r="I305" s="6"/>
      <c r="J305" s="6"/>
      <c r="K305" s="6">
        <f t="shared" si="39"/>
      </c>
      <c r="L305" s="52">
        <f>IF(A305="","",SUM($K$28:K305))</f>
      </c>
    </row>
    <row r="306" spans="1:12" ht="12.75">
      <c r="A306" s="4">
        <f t="shared" si="32"/>
      </c>
      <c r="B306" s="5">
        <f t="shared" si="33"/>
      </c>
      <c r="C306" s="6">
        <f t="shared" si="34"/>
      </c>
      <c r="D306" s="6">
        <f t="shared" si="35"/>
      </c>
      <c r="E306" s="8"/>
      <c r="F306" s="6">
        <f t="shared" si="36"/>
      </c>
      <c r="G306" s="6">
        <f t="shared" si="37"/>
      </c>
      <c r="H306" s="6">
        <f t="shared" si="38"/>
      </c>
      <c r="I306" s="6"/>
      <c r="J306" s="6"/>
      <c r="K306" s="6">
        <f t="shared" si="39"/>
      </c>
      <c r="L306" s="52">
        <f>IF(A306="","",SUM($K$28:K306))</f>
      </c>
    </row>
    <row r="307" spans="1:12" ht="12.75">
      <c r="A307" s="4">
        <f t="shared" si="32"/>
      </c>
      <c r="B307" s="5">
        <f t="shared" si="33"/>
      </c>
      <c r="C307" s="6">
        <f t="shared" si="34"/>
      </c>
      <c r="D307" s="6">
        <f t="shared" si="35"/>
      </c>
      <c r="E307" s="8"/>
      <c r="F307" s="6">
        <f t="shared" si="36"/>
      </c>
      <c r="G307" s="6">
        <f t="shared" si="37"/>
      </c>
      <c r="H307" s="6">
        <f t="shared" si="38"/>
      </c>
      <c r="I307" s="6"/>
      <c r="J307" s="6"/>
      <c r="K307" s="6">
        <f t="shared" si="39"/>
      </c>
      <c r="L307" s="52">
        <f>IF(A307="","",SUM($K$28:K307))</f>
      </c>
    </row>
    <row r="308" spans="1:12" ht="12.75">
      <c r="A308" s="4">
        <f t="shared" si="32"/>
      </c>
      <c r="B308" s="5">
        <f t="shared" si="33"/>
      </c>
      <c r="C308" s="6">
        <f t="shared" si="34"/>
      </c>
      <c r="D308" s="6">
        <f t="shared" si="35"/>
      </c>
      <c r="E308" s="8"/>
      <c r="F308" s="6">
        <f t="shared" si="36"/>
      </c>
      <c r="G308" s="6">
        <f t="shared" si="37"/>
      </c>
      <c r="H308" s="6">
        <f t="shared" si="38"/>
      </c>
      <c r="I308" s="6"/>
      <c r="J308" s="6"/>
      <c r="K308" s="6">
        <f t="shared" si="39"/>
      </c>
      <c r="L308" s="52">
        <f>IF(A308="","",SUM($K$28:K308))</f>
      </c>
    </row>
    <row r="309" spans="1:12" ht="12.75">
      <c r="A309" s="4">
        <f t="shared" si="32"/>
      </c>
      <c r="B309" s="5">
        <f t="shared" si="33"/>
      </c>
      <c r="C309" s="6">
        <f t="shared" si="34"/>
      </c>
      <c r="D309" s="6">
        <f t="shared" si="35"/>
      </c>
      <c r="E309" s="8"/>
      <c r="F309" s="6">
        <f t="shared" si="36"/>
      </c>
      <c r="G309" s="6">
        <f t="shared" si="37"/>
      </c>
      <c r="H309" s="6">
        <f t="shared" si="38"/>
      </c>
      <c r="I309" s="6"/>
      <c r="J309" s="6"/>
      <c r="K309" s="6">
        <f t="shared" si="39"/>
      </c>
      <c r="L309" s="52">
        <f>IF(A309="","",SUM($K$28:K309))</f>
      </c>
    </row>
    <row r="310" spans="1:12" ht="12.75">
      <c r="A310" s="4">
        <f t="shared" si="32"/>
      </c>
      <c r="B310" s="5">
        <f t="shared" si="33"/>
      </c>
      <c r="C310" s="6">
        <f t="shared" si="34"/>
      </c>
      <c r="D310" s="6">
        <f t="shared" si="35"/>
      </c>
      <c r="E310" s="8"/>
      <c r="F310" s="6">
        <f t="shared" si="36"/>
      </c>
      <c r="G310" s="6">
        <f t="shared" si="37"/>
      </c>
      <c r="H310" s="6">
        <f t="shared" si="38"/>
      </c>
      <c r="I310" s="6"/>
      <c r="J310" s="6"/>
      <c r="K310" s="6">
        <f t="shared" si="39"/>
      </c>
      <c r="L310" s="52">
        <f>IF(A310="","",SUM($K$28:K310))</f>
      </c>
    </row>
    <row r="311" spans="1:12" ht="12.75">
      <c r="A311" s="4">
        <f t="shared" si="32"/>
      </c>
      <c r="B311" s="5">
        <f t="shared" si="33"/>
      </c>
      <c r="C311" s="6">
        <f t="shared" si="34"/>
      </c>
      <c r="D311" s="6">
        <f t="shared" si="35"/>
      </c>
      <c r="E311" s="8"/>
      <c r="F311" s="6">
        <f t="shared" si="36"/>
      </c>
      <c r="G311" s="6">
        <f t="shared" si="37"/>
      </c>
      <c r="H311" s="6">
        <f t="shared" si="38"/>
      </c>
      <c r="I311" s="6"/>
      <c r="J311" s="6"/>
      <c r="K311" s="6">
        <f t="shared" si="39"/>
      </c>
      <c r="L311" s="52">
        <f>IF(A311="","",SUM($K$28:K311))</f>
      </c>
    </row>
    <row r="312" spans="1:12" ht="12.75">
      <c r="A312" s="4">
        <f t="shared" si="32"/>
      </c>
      <c r="B312" s="5">
        <f t="shared" si="33"/>
      </c>
      <c r="C312" s="6">
        <f t="shared" si="34"/>
      </c>
      <c r="D312" s="6">
        <f t="shared" si="35"/>
      </c>
      <c r="E312" s="8"/>
      <c r="F312" s="6">
        <f t="shared" si="36"/>
      </c>
      <c r="G312" s="6">
        <f t="shared" si="37"/>
      </c>
      <c r="H312" s="6">
        <f t="shared" si="38"/>
      </c>
      <c r="I312" s="6"/>
      <c r="J312" s="6"/>
      <c r="K312" s="6">
        <f t="shared" si="39"/>
      </c>
      <c r="L312" s="52">
        <f>IF(A312="","",SUM($K$28:K312))</f>
      </c>
    </row>
    <row r="313" spans="1:12" ht="12.75">
      <c r="A313" s="4">
        <f t="shared" si="32"/>
      </c>
      <c r="B313" s="5">
        <f t="shared" si="33"/>
      </c>
      <c r="C313" s="6">
        <f t="shared" si="34"/>
      </c>
      <c r="D313" s="6">
        <f t="shared" si="35"/>
      </c>
      <c r="E313" s="8"/>
      <c r="F313" s="6">
        <f t="shared" si="36"/>
      </c>
      <c r="G313" s="6">
        <f t="shared" si="37"/>
      </c>
      <c r="H313" s="6">
        <f t="shared" si="38"/>
      </c>
      <c r="I313" s="6"/>
      <c r="J313" s="6"/>
      <c r="K313" s="6">
        <f t="shared" si="39"/>
      </c>
      <c r="L313" s="52">
        <f>IF(A313="","",SUM($K$28:K313))</f>
      </c>
    </row>
    <row r="314" spans="1:12" ht="12.75">
      <c r="A314" s="4">
        <f t="shared" si="32"/>
      </c>
      <c r="B314" s="5">
        <f t="shared" si="33"/>
      </c>
      <c r="C314" s="6">
        <f t="shared" si="34"/>
      </c>
      <c r="D314" s="6">
        <f t="shared" si="35"/>
      </c>
      <c r="E314" s="8"/>
      <c r="F314" s="6">
        <f t="shared" si="36"/>
      </c>
      <c r="G314" s="6">
        <f t="shared" si="37"/>
      </c>
      <c r="H314" s="6">
        <f t="shared" si="38"/>
      </c>
      <c r="I314" s="6"/>
      <c r="J314" s="6"/>
      <c r="K314" s="6">
        <f t="shared" si="39"/>
      </c>
      <c r="L314" s="52">
        <f>IF(A314="","",SUM($K$28:K314))</f>
      </c>
    </row>
    <row r="315" spans="1:12" ht="12.75">
      <c r="A315" s="4">
        <f t="shared" si="32"/>
      </c>
      <c r="B315" s="5">
        <f t="shared" si="33"/>
      </c>
      <c r="C315" s="6">
        <f t="shared" si="34"/>
      </c>
      <c r="D315" s="6">
        <f t="shared" si="35"/>
      </c>
      <c r="E315" s="8"/>
      <c r="F315" s="6">
        <f t="shared" si="36"/>
      </c>
      <c r="G315" s="6">
        <f t="shared" si="37"/>
      </c>
      <c r="H315" s="6">
        <f t="shared" si="38"/>
      </c>
      <c r="I315" s="6"/>
      <c r="J315" s="6"/>
      <c r="K315" s="6">
        <f t="shared" si="39"/>
      </c>
      <c r="L315" s="52">
        <f>IF(A315="","",SUM($K$28:K315))</f>
      </c>
    </row>
    <row r="316" spans="1:12" ht="12.75">
      <c r="A316" s="4">
        <f t="shared" si="32"/>
      </c>
      <c r="B316" s="5">
        <f t="shared" si="33"/>
      </c>
      <c r="C316" s="6">
        <f t="shared" si="34"/>
      </c>
      <c r="D316" s="6">
        <f t="shared" si="35"/>
      </c>
      <c r="E316" s="8"/>
      <c r="F316" s="6">
        <f t="shared" si="36"/>
      </c>
      <c r="G316" s="6">
        <f t="shared" si="37"/>
      </c>
      <c r="H316" s="6">
        <f t="shared" si="38"/>
      </c>
      <c r="I316" s="6"/>
      <c r="J316" s="6"/>
      <c r="K316" s="6">
        <f t="shared" si="39"/>
      </c>
      <c r="L316" s="52">
        <f>IF(A316="","",SUM($K$28:K316))</f>
      </c>
    </row>
    <row r="317" spans="1:12" ht="12.75">
      <c r="A317" s="4">
        <f t="shared" si="32"/>
      </c>
      <c r="B317" s="5">
        <f t="shared" si="33"/>
      </c>
      <c r="C317" s="6">
        <f t="shared" si="34"/>
      </c>
      <c r="D317" s="6">
        <f t="shared" si="35"/>
      </c>
      <c r="E317" s="8"/>
      <c r="F317" s="6">
        <f t="shared" si="36"/>
      </c>
      <c r="G317" s="6">
        <f t="shared" si="37"/>
      </c>
      <c r="H317" s="6">
        <f t="shared" si="38"/>
      </c>
      <c r="I317" s="6"/>
      <c r="J317" s="6"/>
      <c r="K317" s="6">
        <f t="shared" si="39"/>
      </c>
      <c r="L317" s="52">
        <f>IF(A317="","",SUM($K$28:K317))</f>
      </c>
    </row>
    <row r="318" spans="1:12" ht="12.75">
      <c r="A318" s="4">
        <f t="shared" si="32"/>
      </c>
      <c r="B318" s="5">
        <f t="shared" si="33"/>
      </c>
      <c r="C318" s="6">
        <f t="shared" si="34"/>
      </c>
      <c r="D318" s="6">
        <f t="shared" si="35"/>
      </c>
      <c r="E318" s="8"/>
      <c r="F318" s="6">
        <f t="shared" si="36"/>
      </c>
      <c r="G318" s="6">
        <f t="shared" si="37"/>
      </c>
      <c r="H318" s="6">
        <f t="shared" si="38"/>
      </c>
      <c r="I318" s="6"/>
      <c r="J318" s="6"/>
      <c r="K318" s="6">
        <f t="shared" si="39"/>
      </c>
      <c r="L318" s="52">
        <f>IF(A318="","",SUM($K$28:K318))</f>
      </c>
    </row>
    <row r="319" spans="1:12" ht="12.75">
      <c r="A319" s="4">
        <f t="shared" si="32"/>
      </c>
      <c r="B319" s="5">
        <f t="shared" si="33"/>
      </c>
      <c r="C319" s="6">
        <f t="shared" si="34"/>
      </c>
      <c r="D319" s="6">
        <f t="shared" si="35"/>
      </c>
      <c r="E319" s="8"/>
      <c r="F319" s="6">
        <f t="shared" si="36"/>
      </c>
      <c r="G319" s="6">
        <f t="shared" si="37"/>
      </c>
      <c r="H319" s="6">
        <f t="shared" si="38"/>
      </c>
      <c r="I319" s="6"/>
      <c r="J319" s="6"/>
      <c r="K319" s="6">
        <f t="shared" si="39"/>
      </c>
      <c r="L319" s="52">
        <f>IF(A319="","",SUM($K$28:K319))</f>
      </c>
    </row>
    <row r="320" spans="1:12" ht="12.75">
      <c r="A320" s="4">
        <f t="shared" si="32"/>
      </c>
      <c r="B320" s="5">
        <f t="shared" si="33"/>
      </c>
      <c r="C320" s="6">
        <f t="shared" si="34"/>
      </c>
      <c r="D320" s="6">
        <f t="shared" si="35"/>
      </c>
      <c r="E320" s="8"/>
      <c r="F320" s="6">
        <f t="shared" si="36"/>
      </c>
      <c r="G320" s="6">
        <f t="shared" si="37"/>
      </c>
      <c r="H320" s="6">
        <f t="shared" si="38"/>
      </c>
      <c r="I320" s="6"/>
      <c r="J320" s="6"/>
      <c r="K320" s="6">
        <f t="shared" si="39"/>
      </c>
      <c r="L320" s="52">
        <f>IF(A320="","",SUM($K$28:K320))</f>
      </c>
    </row>
    <row r="321" spans="1:12" ht="12.75">
      <c r="A321" s="4">
        <f t="shared" si="32"/>
      </c>
      <c r="B321" s="5">
        <f t="shared" si="33"/>
      </c>
      <c r="C321" s="6">
        <f t="shared" si="34"/>
      </c>
      <c r="D321" s="6">
        <f t="shared" si="35"/>
      </c>
      <c r="E321" s="8"/>
      <c r="F321" s="6">
        <f t="shared" si="36"/>
      </c>
      <c r="G321" s="6">
        <f t="shared" si="37"/>
      </c>
      <c r="H321" s="6">
        <f t="shared" si="38"/>
      </c>
      <c r="I321" s="6"/>
      <c r="J321" s="6"/>
      <c r="K321" s="6">
        <f t="shared" si="39"/>
      </c>
      <c r="L321" s="52">
        <f>IF(A321="","",SUM($K$28:K321))</f>
      </c>
    </row>
    <row r="322" spans="1:12" ht="12.75">
      <c r="A322" s="4">
        <f t="shared" si="32"/>
      </c>
      <c r="B322" s="5">
        <f t="shared" si="33"/>
      </c>
      <c r="C322" s="6">
        <f t="shared" si="34"/>
      </c>
      <c r="D322" s="6">
        <f t="shared" si="35"/>
      </c>
      <c r="E322" s="8"/>
      <c r="F322" s="6">
        <f t="shared" si="36"/>
      </c>
      <c r="G322" s="6">
        <f t="shared" si="37"/>
      </c>
      <c r="H322" s="6">
        <f t="shared" si="38"/>
      </c>
      <c r="I322" s="6"/>
      <c r="J322" s="6"/>
      <c r="K322" s="6">
        <f t="shared" si="39"/>
      </c>
      <c r="L322" s="52">
        <f>IF(A322="","",SUM($K$28:K322))</f>
      </c>
    </row>
    <row r="323" spans="1:12" ht="12.75">
      <c r="A323" s="4">
        <f t="shared" si="32"/>
      </c>
      <c r="B323" s="5">
        <f t="shared" si="33"/>
      </c>
      <c r="C323" s="6">
        <f t="shared" si="34"/>
      </c>
      <c r="D323" s="6">
        <f t="shared" si="35"/>
      </c>
      <c r="E323" s="8"/>
      <c r="F323" s="6">
        <f t="shared" si="36"/>
      </c>
      <c r="G323" s="6">
        <f t="shared" si="37"/>
      </c>
      <c r="H323" s="6">
        <f t="shared" si="38"/>
      </c>
      <c r="I323" s="6"/>
      <c r="J323" s="6"/>
      <c r="K323" s="6">
        <f t="shared" si="39"/>
      </c>
      <c r="L323" s="52">
        <f>IF(A323="","",SUM($K$28:K323))</f>
      </c>
    </row>
    <row r="324" spans="1:12" ht="12.75">
      <c r="A324" s="4">
        <f t="shared" si="32"/>
      </c>
      <c r="B324" s="5">
        <f t="shared" si="33"/>
      </c>
      <c r="C324" s="6">
        <f t="shared" si="34"/>
      </c>
      <c r="D324" s="6">
        <f t="shared" si="35"/>
      </c>
      <c r="E324" s="8"/>
      <c r="F324" s="6">
        <f t="shared" si="36"/>
      </c>
      <c r="G324" s="6">
        <f t="shared" si="37"/>
      </c>
      <c r="H324" s="6">
        <f t="shared" si="38"/>
      </c>
      <c r="I324" s="6"/>
      <c r="J324" s="6"/>
      <c r="K324" s="6">
        <f t="shared" si="39"/>
      </c>
      <c r="L324" s="52">
        <f>IF(A324="","",SUM($K$28:K324))</f>
      </c>
    </row>
    <row r="325" spans="1:12" ht="12.75">
      <c r="A325" s="4">
        <f t="shared" si="32"/>
      </c>
      <c r="B325" s="5">
        <f t="shared" si="33"/>
      </c>
      <c r="C325" s="6">
        <f t="shared" si="34"/>
      </c>
      <c r="D325" s="6">
        <f t="shared" si="35"/>
      </c>
      <c r="E325" s="8"/>
      <c r="F325" s="6">
        <f t="shared" si="36"/>
      </c>
      <c r="G325" s="6">
        <f t="shared" si="37"/>
      </c>
      <c r="H325" s="6">
        <f t="shared" si="38"/>
      </c>
      <c r="I325" s="6"/>
      <c r="J325" s="6"/>
      <c r="K325" s="6">
        <f t="shared" si="39"/>
      </c>
      <c r="L325" s="52">
        <f>IF(A325="","",SUM($K$28:K325))</f>
      </c>
    </row>
    <row r="326" spans="1:12" ht="12.75">
      <c r="A326" s="4">
        <f t="shared" si="32"/>
      </c>
      <c r="B326" s="5">
        <f t="shared" si="33"/>
      </c>
      <c r="C326" s="6">
        <f t="shared" si="34"/>
      </c>
      <c r="D326" s="6">
        <f t="shared" si="35"/>
      </c>
      <c r="E326" s="8"/>
      <c r="F326" s="6">
        <f t="shared" si="36"/>
      </c>
      <c r="G326" s="6">
        <f t="shared" si="37"/>
      </c>
      <c r="H326" s="6">
        <f t="shared" si="38"/>
      </c>
      <c r="I326" s="6"/>
      <c r="J326" s="6"/>
      <c r="K326" s="6">
        <f t="shared" si="39"/>
      </c>
      <c r="L326" s="52">
        <f>IF(A326="","",SUM($K$28:K326))</f>
      </c>
    </row>
    <row r="327" spans="1:12" ht="12.75">
      <c r="A327" s="4">
        <f t="shared" si="32"/>
      </c>
      <c r="B327" s="5">
        <f t="shared" si="33"/>
      </c>
      <c r="C327" s="6">
        <f t="shared" si="34"/>
      </c>
      <c r="D327" s="6">
        <f t="shared" si="35"/>
      </c>
      <c r="E327" s="8"/>
      <c r="F327" s="6">
        <f t="shared" si="36"/>
      </c>
      <c r="G327" s="6">
        <f t="shared" si="37"/>
      </c>
      <c r="H327" s="6">
        <f t="shared" si="38"/>
      </c>
      <c r="I327" s="6"/>
      <c r="J327" s="6"/>
      <c r="K327" s="6">
        <f t="shared" si="39"/>
      </c>
      <c r="L327" s="52">
        <f>IF(A327="","",SUM($K$28:K327))</f>
      </c>
    </row>
    <row r="328" spans="1:12" ht="12.75">
      <c r="A328" s="4">
        <f t="shared" si="32"/>
      </c>
      <c r="B328" s="5">
        <f t="shared" si="33"/>
      </c>
      <c r="C328" s="6">
        <f t="shared" si="34"/>
      </c>
      <c r="D328" s="6">
        <f t="shared" si="35"/>
      </c>
      <c r="E328" s="8"/>
      <c r="F328" s="6">
        <f t="shared" si="36"/>
      </c>
      <c r="G328" s="6">
        <f t="shared" si="37"/>
      </c>
      <c r="H328" s="6">
        <f t="shared" si="38"/>
      </c>
      <c r="I328" s="6"/>
      <c r="J328" s="6"/>
      <c r="K328" s="6">
        <f t="shared" si="39"/>
      </c>
      <c r="L328" s="52">
        <f>IF(A328="","",SUM($K$28:K328))</f>
      </c>
    </row>
    <row r="329" spans="1:12" ht="12.75">
      <c r="A329" s="4">
        <f t="shared" si="32"/>
      </c>
      <c r="B329" s="5">
        <f t="shared" si="33"/>
      </c>
      <c r="C329" s="6">
        <f t="shared" si="34"/>
      </c>
      <c r="D329" s="6">
        <f t="shared" si="35"/>
      </c>
      <c r="E329" s="8"/>
      <c r="F329" s="6">
        <f t="shared" si="36"/>
      </c>
      <c r="G329" s="6">
        <f t="shared" si="37"/>
      </c>
      <c r="H329" s="6">
        <f t="shared" si="38"/>
      </c>
      <c r="I329" s="6"/>
      <c r="J329" s="6"/>
      <c r="K329" s="6">
        <f t="shared" si="39"/>
      </c>
      <c r="L329" s="52">
        <f>IF(A329="","",SUM($K$28:K329))</f>
      </c>
    </row>
    <row r="330" spans="1:12" ht="12.75">
      <c r="A330" s="4">
        <f t="shared" si="32"/>
      </c>
      <c r="B330" s="5">
        <f t="shared" si="33"/>
      </c>
      <c r="C330" s="6">
        <f t="shared" si="34"/>
      </c>
      <c r="D330" s="6">
        <f t="shared" si="35"/>
      </c>
      <c r="E330" s="8"/>
      <c r="F330" s="6">
        <f t="shared" si="36"/>
      </c>
      <c r="G330" s="6">
        <f t="shared" si="37"/>
      </c>
      <c r="H330" s="6">
        <f t="shared" si="38"/>
      </c>
      <c r="I330" s="6"/>
      <c r="J330" s="6"/>
      <c r="K330" s="6">
        <f t="shared" si="39"/>
      </c>
      <c r="L330" s="52">
        <f>IF(A330="","",SUM($K$28:K330))</f>
      </c>
    </row>
    <row r="331" spans="1:12" ht="12.75">
      <c r="A331" s="4">
        <f t="shared" si="32"/>
      </c>
      <c r="B331" s="5">
        <f t="shared" si="33"/>
      </c>
      <c r="C331" s="6">
        <f t="shared" si="34"/>
      </c>
      <c r="D331" s="6">
        <f t="shared" si="35"/>
      </c>
      <c r="E331" s="8"/>
      <c r="F331" s="6">
        <f t="shared" si="36"/>
      </c>
      <c r="G331" s="6">
        <f t="shared" si="37"/>
      </c>
      <c r="H331" s="6">
        <f t="shared" si="38"/>
      </c>
      <c r="I331" s="6"/>
      <c r="J331" s="6"/>
      <c r="K331" s="6">
        <f t="shared" si="39"/>
      </c>
      <c r="L331" s="52">
        <f>IF(A331="","",SUM($K$28:K331))</f>
      </c>
    </row>
    <row r="332" spans="1:12" ht="12.75">
      <c r="A332" s="4">
        <f t="shared" si="32"/>
      </c>
      <c r="B332" s="5">
        <f t="shared" si="33"/>
      </c>
      <c r="C332" s="6">
        <f t="shared" si="34"/>
      </c>
      <c r="D332" s="6">
        <f t="shared" si="35"/>
      </c>
      <c r="E332" s="8"/>
      <c r="F332" s="6">
        <f t="shared" si="36"/>
      </c>
      <c r="G332" s="6">
        <f t="shared" si="37"/>
      </c>
      <c r="H332" s="6">
        <f t="shared" si="38"/>
      </c>
      <c r="I332" s="6"/>
      <c r="J332" s="6"/>
      <c r="K332" s="6">
        <f t="shared" si="39"/>
      </c>
      <c r="L332" s="52">
        <f>IF(A332="","",SUM($K$28:K332))</f>
      </c>
    </row>
    <row r="333" spans="1:12" ht="12.75">
      <c r="A333" s="4">
        <f t="shared" si="32"/>
      </c>
      <c r="B333" s="5">
        <f t="shared" si="33"/>
      </c>
      <c r="C333" s="6">
        <f t="shared" si="34"/>
      </c>
      <c r="D333" s="6">
        <f t="shared" si="35"/>
      </c>
      <c r="E333" s="8"/>
      <c r="F333" s="6">
        <f t="shared" si="36"/>
      </c>
      <c r="G333" s="6">
        <f t="shared" si="37"/>
      </c>
      <c r="H333" s="6">
        <f t="shared" si="38"/>
      </c>
      <c r="I333" s="6"/>
      <c r="J333" s="6"/>
      <c r="K333" s="6">
        <f t="shared" si="39"/>
      </c>
      <c r="L333" s="52">
        <f>IF(A333="","",SUM($K$28:K333))</f>
      </c>
    </row>
    <row r="334" spans="1:12" ht="12.75">
      <c r="A334" s="4">
        <f t="shared" si="32"/>
      </c>
      <c r="B334" s="5">
        <f t="shared" si="33"/>
      </c>
      <c r="C334" s="6">
        <f t="shared" si="34"/>
      </c>
      <c r="D334" s="6">
        <f t="shared" si="35"/>
      </c>
      <c r="E334" s="8"/>
      <c r="F334" s="6">
        <f t="shared" si="36"/>
      </c>
      <c r="G334" s="6">
        <f t="shared" si="37"/>
      </c>
      <c r="H334" s="6">
        <f t="shared" si="38"/>
      </c>
      <c r="I334" s="6"/>
      <c r="J334" s="6"/>
      <c r="K334" s="6">
        <f t="shared" si="39"/>
      </c>
      <c r="L334" s="52">
        <f>IF(A334="","",SUM($K$28:K334))</f>
      </c>
    </row>
    <row r="335" spans="1:12" ht="12.75">
      <c r="A335" s="4">
        <f t="shared" si="32"/>
      </c>
      <c r="B335" s="5">
        <f t="shared" si="33"/>
      </c>
      <c r="C335" s="6">
        <f t="shared" si="34"/>
      </c>
      <c r="D335" s="6">
        <f t="shared" si="35"/>
      </c>
      <c r="E335" s="8"/>
      <c r="F335" s="6">
        <f t="shared" si="36"/>
      </c>
      <c r="G335" s="6">
        <f t="shared" si="37"/>
      </c>
      <c r="H335" s="6">
        <f t="shared" si="38"/>
      </c>
      <c r="I335" s="6"/>
      <c r="J335" s="6"/>
      <c r="K335" s="6">
        <f t="shared" si="39"/>
      </c>
      <c r="L335" s="52">
        <f>IF(A335="","",SUM($K$28:K335))</f>
      </c>
    </row>
    <row r="336" spans="1:12" ht="12.75">
      <c r="A336" s="4">
        <f t="shared" si="32"/>
      </c>
      <c r="B336" s="5">
        <f t="shared" si="33"/>
      </c>
      <c r="C336" s="6">
        <f t="shared" si="34"/>
      </c>
      <c r="D336" s="6">
        <f t="shared" si="35"/>
      </c>
      <c r="E336" s="8"/>
      <c r="F336" s="6">
        <f t="shared" si="36"/>
      </c>
      <c r="G336" s="6">
        <f t="shared" si="37"/>
      </c>
      <c r="H336" s="6">
        <f t="shared" si="38"/>
      </c>
      <c r="I336" s="6"/>
      <c r="J336" s="6"/>
      <c r="K336" s="6">
        <f t="shared" si="39"/>
      </c>
      <c r="L336" s="52">
        <f>IF(A336="","",SUM($K$28:K336))</f>
      </c>
    </row>
    <row r="337" spans="1:12" ht="12.75">
      <c r="A337" s="4">
        <f t="shared" si="32"/>
      </c>
      <c r="B337" s="5">
        <f t="shared" si="33"/>
      </c>
      <c r="C337" s="6">
        <f t="shared" si="34"/>
      </c>
      <c r="D337" s="6">
        <f t="shared" si="35"/>
      </c>
      <c r="E337" s="8"/>
      <c r="F337" s="6">
        <f t="shared" si="36"/>
      </c>
      <c r="G337" s="6">
        <f t="shared" si="37"/>
      </c>
      <c r="H337" s="6">
        <f t="shared" si="38"/>
      </c>
      <c r="I337" s="6"/>
      <c r="J337" s="6"/>
      <c r="K337" s="6">
        <f t="shared" si="39"/>
      </c>
      <c r="L337" s="52">
        <f>IF(A337="","",SUM($K$28:K337))</f>
      </c>
    </row>
    <row r="338" spans="1:12" ht="12.75">
      <c r="A338" s="4">
        <f t="shared" si="32"/>
      </c>
      <c r="B338" s="5">
        <f t="shared" si="33"/>
      </c>
      <c r="C338" s="6">
        <f t="shared" si="34"/>
      </c>
      <c r="D338" s="6">
        <f t="shared" si="35"/>
      </c>
      <c r="E338" s="8"/>
      <c r="F338" s="6">
        <f t="shared" si="36"/>
      </c>
      <c r="G338" s="6">
        <f t="shared" si="37"/>
      </c>
      <c r="H338" s="6">
        <f t="shared" si="38"/>
      </c>
      <c r="I338" s="6"/>
      <c r="J338" s="6"/>
      <c r="K338" s="6">
        <f t="shared" si="39"/>
      </c>
      <c r="L338" s="52">
        <f>IF(A338="","",SUM($K$28:K338))</f>
      </c>
    </row>
    <row r="339" spans="1:12" ht="12.75">
      <c r="A339" s="4">
        <f t="shared" si="32"/>
      </c>
      <c r="B339" s="5">
        <f t="shared" si="33"/>
      </c>
      <c r="C339" s="6">
        <f t="shared" si="34"/>
      </c>
      <c r="D339" s="6">
        <f t="shared" si="35"/>
      </c>
      <c r="E339" s="8"/>
      <c r="F339" s="6">
        <f t="shared" si="36"/>
      </c>
      <c r="G339" s="6">
        <f t="shared" si="37"/>
      </c>
      <c r="H339" s="6">
        <f t="shared" si="38"/>
      </c>
      <c r="I339" s="6"/>
      <c r="J339" s="6"/>
      <c r="K339" s="6">
        <f t="shared" si="39"/>
      </c>
      <c r="L339" s="52">
        <f>IF(A339="","",SUM($K$28:K339))</f>
      </c>
    </row>
    <row r="340" spans="1:12" ht="12.75">
      <c r="A340" s="4">
        <f t="shared" si="32"/>
      </c>
      <c r="B340" s="5">
        <f t="shared" si="33"/>
      </c>
      <c r="C340" s="6">
        <f t="shared" si="34"/>
      </c>
      <c r="D340" s="6">
        <f t="shared" si="35"/>
      </c>
      <c r="E340" s="8"/>
      <c r="F340" s="6">
        <f t="shared" si="36"/>
      </c>
      <c r="G340" s="6">
        <f t="shared" si="37"/>
      </c>
      <c r="H340" s="6">
        <f t="shared" si="38"/>
      </c>
      <c r="I340" s="6"/>
      <c r="J340" s="6"/>
      <c r="K340" s="6">
        <f t="shared" si="39"/>
      </c>
      <c r="L340" s="52">
        <f>IF(A340="","",SUM($K$28:K340))</f>
      </c>
    </row>
    <row r="341" spans="1:12" ht="12.75">
      <c r="A341" s="4">
        <f t="shared" si="32"/>
      </c>
      <c r="B341" s="5">
        <f t="shared" si="33"/>
      </c>
      <c r="C341" s="6">
        <f t="shared" si="34"/>
      </c>
      <c r="D341" s="6">
        <f t="shared" si="35"/>
      </c>
      <c r="E341" s="8"/>
      <c r="F341" s="6">
        <f t="shared" si="36"/>
      </c>
      <c r="G341" s="6">
        <f t="shared" si="37"/>
      </c>
      <c r="H341" s="6">
        <f t="shared" si="38"/>
      </c>
      <c r="I341" s="6"/>
      <c r="J341" s="6"/>
      <c r="K341" s="6">
        <f t="shared" si="39"/>
      </c>
      <c r="L341" s="52">
        <f>IF(A341="","",SUM($K$28:K341))</f>
      </c>
    </row>
    <row r="342" spans="1:12" ht="12.75">
      <c r="A342" s="4">
        <f t="shared" si="32"/>
      </c>
      <c r="B342" s="5">
        <f t="shared" si="33"/>
      </c>
      <c r="C342" s="6">
        <f t="shared" si="34"/>
      </c>
      <c r="D342" s="6">
        <f t="shared" si="35"/>
      </c>
      <c r="E342" s="8"/>
      <c r="F342" s="6">
        <f t="shared" si="36"/>
      </c>
      <c r="G342" s="6">
        <f t="shared" si="37"/>
      </c>
      <c r="H342" s="6">
        <f t="shared" si="38"/>
      </c>
      <c r="I342" s="6"/>
      <c r="J342" s="6"/>
      <c r="K342" s="6">
        <f t="shared" si="39"/>
      </c>
      <c r="L342" s="52">
        <f>IF(A342="","",SUM($K$28:K342))</f>
      </c>
    </row>
    <row r="343" spans="1:12" ht="12.75">
      <c r="A343" s="4">
        <f t="shared" si="32"/>
      </c>
      <c r="B343" s="5">
        <f t="shared" si="33"/>
      </c>
      <c r="C343" s="6">
        <f t="shared" si="34"/>
      </c>
      <c r="D343" s="6">
        <f t="shared" si="35"/>
      </c>
      <c r="E343" s="8"/>
      <c r="F343" s="6">
        <f t="shared" si="36"/>
      </c>
      <c r="G343" s="6">
        <f t="shared" si="37"/>
      </c>
      <c r="H343" s="6">
        <f t="shared" si="38"/>
      </c>
      <c r="I343" s="6"/>
      <c r="J343" s="6"/>
      <c r="K343" s="6">
        <f t="shared" si="39"/>
      </c>
      <c r="L343" s="52">
        <f>IF(A343="","",SUM($K$28:K343))</f>
      </c>
    </row>
    <row r="344" spans="1:12" ht="12.75">
      <c r="A344" s="4">
        <f t="shared" si="32"/>
      </c>
      <c r="B344" s="5">
        <f t="shared" si="33"/>
      </c>
      <c r="C344" s="6">
        <f t="shared" si="34"/>
      </c>
      <c r="D344" s="6">
        <f t="shared" si="35"/>
      </c>
      <c r="E344" s="8"/>
      <c r="F344" s="6">
        <f t="shared" si="36"/>
      </c>
      <c r="G344" s="6">
        <f t="shared" si="37"/>
      </c>
      <c r="H344" s="6">
        <f t="shared" si="38"/>
      </c>
      <c r="I344" s="6"/>
      <c r="J344" s="6"/>
      <c r="K344" s="6">
        <f t="shared" si="39"/>
      </c>
      <c r="L344" s="52">
        <f>IF(A344="","",SUM($K$28:K344))</f>
      </c>
    </row>
    <row r="345" spans="1:12" ht="12.75">
      <c r="A345" s="4">
        <f t="shared" si="32"/>
      </c>
      <c r="B345" s="5">
        <f t="shared" si="33"/>
      </c>
      <c r="C345" s="6">
        <f t="shared" si="34"/>
      </c>
      <c r="D345" s="6">
        <f t="shared" si="35"/>
      </c>
      <c r="E345" s="8"/>
      <c r="F345" s="6">
        <f t="shared" si="36"/>
      </c>
      <c r="G345" s="6">
        <f t="shared" si="37"/>
      </c>
      <c r="H345" s="6">
        <f t="shared" si="38"/>
      </c>
      <c r="I345" s="6"/>
      <c r="J345" s="6"/>
      <c r="K345" s="6">
        <f t="shared" si="39"/>
      </c>
      <c r="L345" s="52">
        <f>IF(A345="","",SUM($K$28:K345))</f>
      </c>
    </row>
    <row r="346" spans="1:12" ht="12.75">
      <c r="A346" s="4">
        <f t="shared" si="32"/>
      </c>
      <c r="B346" s="5">
        <f t="shared" si="33"/>
      </c>
      <c r="C346" s="6">
        <f t="shared" si="34"/>
      </c>
      <c r="D346" s="6">
        <f t="shared" si="35"/>
      </c>
      <c r="E346" s="8"/>
      <c r="F346" s="6">
        <f t="shared" si="36"/>
      </c>
      <c r="G346" s="6">
        <f t="shared" si="37"/>
      </c>
      <c r="H346" s="6">
        <f t="shared" si="38"/>
      </c>
      <c r="I346" s="6"/>
      <c r="J346" s="6"/>
      <c r="K346" s="6">
        <f t="shared" si="39"/>
      </c>
      <c r="L346" s="52">
        <f>IF(A346="","",SUM($K$28:K346))</f>
      </c>
    </row>
    <row r="347" spans="1:12" ht="12.75">
      <c r="A347" s="4">
        <f t="shared" si="32"/>
      </c>
      <c r="B347" s="5">
        <f t="shared" si="33"/>
      </c>
      <c r="C347" s="6">
        <f t="shared" si="34"/>
      </c>
      <c r="D347" s="6">
        <f t="shared" si="35"/>
      </c>
      <c r="E347" s="8"/>
      <c r="F347" s="6">
        <f t="shared" si="36"/>
      </c>
      <c r="G347" s="6">
        <f t="shared" si="37"/>
      </c>
      <c r="H347" s="6">
        <f t="shared" si="38"/>
      </c>
      <c r="I347" s="6"/>
      <c r="J347" s="6"/>
      <c r="K347" s="6">
        <f t="shared" si="39"/>
      </c>
      <c r="L347" s="52">
        <f>IF(A347="","",SUM($K$28:K347))</f>
      </c>
    </row>
    <row r="348" spans="1:12" ht="12.75">
      <c r="A348" s="4">
        <f aca="true" t="shared" si="40" ref="A348:A411">IF(H347="","",IF(OR(A347&gt;=nper,ROUND(H347,2)&lt;=0),"",A347+1))</f>
      </c>
      <c r="B348" s="5">
        <f aca="true" t="shared" si="41" ref="B348:B411">IF(A348="","",IF(MONTH(DATE(YEAR(fpdate),MONTH(fpdate)+(A348-1),DAY(fpdate)))&gt;(MONTH(fpdate)+MOD((A348-1),12)),DATE(YEAR(fpdate),MONTH(fpdate)+(A348-1)+1,0),DATE(YEAR(fpdate),MONTH(fpdate)+(A348-1),DAY(fpdate))))</f>
      </c>
      <c r="C348" s="6">
        <f aca="true" t="shared" si="42" ref="C348:C411">IF(A348="","",IF(OR(A348=nper,payment&gt;ROUND((1+rate)*H347,2)),ROUND((1+rate)*H347,2),payment))</f>
      </c>
      <c r="D348" s="6">
        <f aca="true" t="shared" si="43" ref="D348:D411">IF(A348="","",IF(H347&lt;=payment,0,IF(IF(MOD(A348,int)=0,$D$14,0)+C348&gt;=H347+F348,H347+F348-C348,IF(MOD(A348,int)=0,$D$14,0)+IF(IF(MOD(A348,int)=0,$D$14,0)+IF(MOD(A348,12)=0,$D$16,0)+C348&lt;H347+F348,IF(MOD(A348,12)=0,$D$16,0),H347+F348-IF(MOD(A348,int)=0,$D$14,0)-C348))))</f>
      </c>
      <c r="E348" s="8"/>
      <c r="F348" s="6">
        <f aca="true" t="shared" si="44" ref="F348:F411">IF(A348="","",ROUND(rate*H347,2))</f>
      </c>
      <c r="G348" s="6">
        <f aca="true" t="shared" si="45" ref="G348:G411">IF(A348="","",C348-F348+E348+IF(D348="",0,D348))</f>
      </c>
      <c r="H348" s="6">
        <f aca="true" t="shared" si="46" ref="H348:H411">IF(A348="","",H347-G348)</f>
      </c>
      <c r="I348" s="6"/>
      <c r="J348" s="6"/>
      <c r="K348" s="6">
        <f aca="true" t="shared" si="47" ref="K348:K411">IF(A348="","",$L$22*F348)</f>
      </c>
      <c r="L348" s="52">
        <f>IF(A348="","",SUM($K$28:K348))</f>
      </c>
    </row>
    <row r="349" spans="1:12" ht="12.75">
      <c r="A349" s="4">
        <f t="shared" si="40"/>
      </c>
      <c r="B349" s="5">
        <f t="shared" si="41"/>
      </c>
      <c r="C349" s="6">
        <f t="shared" si="42"/>
      </c>
      <c r="D349" s="6">
        <f t="shared" si="43"/>
      </c>
      <c r="E349" s="8"/>
      <c r="F349" s="6">
        <f t="shared" si="44"/>
      </c>
      <c r="G349" s="6">
        <f t="shared" si="45"/>
      </c>
      <c r="H349" s="6">
        <f t="shared" si="46"/>
      </c>
      <c r="I349" s="6"/>
      <c r="J349" s="6"/>
      <c r="K349" s="6">
        <f t="shared" si="47"/>
      </c>
      <c r="L349" s="52">
        <f>IF(A349="","",SUM($K$28:K349))</f>
      </c>
    </row>
    <row r="350" spans="1:12" ht="12.75">
      <c r="A350" s="4">
        <f t="shared" si="40"/>
      </c>
      <c r="B350" s="5">
        <f t="shared" si="41"/>
      </c>
      <c r="C350" s="6">
        <f t="shared" si="42"/>
      </c>
      <c r="D350" s="6">
        <f t="shared" si="43"/>
      </c>
      <c r="E350" s="8"/>
      <c r="F350" s="6">
        <f t="shared" si="44"/>
      </c>
      <c r="G350" s="6">
        <f t="shared" si="45"/>
      </c>
      <c r="H350" s="6">
        <f t="shared" si="46"/>
      </c>
      <c r="I350" s="6"/>
      <c r="J350" s="6"/>
      <c r="K350" s="6">
        <f t="shared" si="47"/>
      </c>
      <c r="L350" s="52">
        <f>IF(A350="","",SUM($K$28:K350))</f>
      </c>
    </row>
    <row r="351" spans="1:12" ht="12.75">
      <c r="A351" s="4">
        <f t="shared" si="40"/>
      </c>
      <c r="B351" s="5">
        <f t="shared" si="41"/>
      </c>
      <c r="C351" s="6">
        <f t="shared" si="42"/>
      </c>
      <c r="D351" s="6">
        <f t="shared" si="43"/>
      </c>
      <c r="E351" s="8"/>
      <c r="F351" s="6">
        <f t="shared" si="44"/>
      </c>
      <c r="G351" s="6">
        <f t="shared" si="45"/>
      </c>
      <c r="H351" s="6">
        <f t="shared" si="46"/>
      </c>
      <c r="I351" s="6"/>
      <c r="J351" s="6"/>
      <c r="K351" s="6">
        <f t="shared" si="47"/>
      </c>
      <c r="L351" s="52">
        <f>IF(A351="","",SUM($K$28:K351))</f>
      </c>
    </row>
    <row r="352" spans="1:12" ht="12.75">
      <c r="A352" s="4">
        <f t="shared" si="40"/>
      </c>
      <c r="B352" s="5">
        <f t="shared" si="41"/>
      </c>
      <c r="C352" s="6">
        <f t="shared" si="42"/>
      </c>
      <c r="D352" s="6">
        <f t="shared" si="43"/>
      </c>
      <c r="E352" s="8"/>
      <c r="F352" s="6">
        <f t="shared" si="44"/>
      </c>
      <c r="G352" s="6">
        <f t="shared" si="45"/>
      </c>
      <c r="H352" s="6">
        <f t="shared" si="46"/>
      </c>
      <c r="I352" s="6"/>
      <c r="J352" s="6"/>
      <c r="K352" s="6">
        <f t="shared" si="47"/>
      </c>
      <c r="L352" s="52">
        <f>IF(A352="","",SUM($K$28:K352))</f>
      </c>
    </row>
    <row r="353" spans="1:12" ht="12.75">
      <c r="A353" s="4">
        <f t="shared" si="40"/>
      </c>
      <c r="B353" s="5">
        <f t="shared" si="41"/>
      </c>
      <c r="C353" s="6">
        <f t="shared" si="42"/>
      </c>
      <c r="D353" s="6">
        <f t="shared" si="43"/>
      </c>
      <c r="E353" s="8"/>
      <c r="F353" s="6">
        <f t="shared" si="44"/>
      </c>
      <c r="G353" s="6">
        <f t="shared" si="45"/>
      </c>
      <c r="H353" s="6">
        <f t="shared" si="46"/>
      </c>
      <c r="I353" s="6"/>
      <c r="J353" s="6"/>
      <c r="K353" s="6">
        <f t="shared" si="47"/>
      </c>
      <c r="L353" s="52">
        <f>IF(A353="","",SUM($K$28:K353))</f>
      </c>
    </row>
    <row r="354" spans="1:12" ht="12.75">
      <c r="A354" s="4">
        <f t="shared" si="40"/>
      </c>
      <c r="B354" s="5">
        <f t="shared" si="41"/>
      </c>
      <c r="C354" s="6">
        <f t="shared" si="42"/>
      </c>
      <c r="D354" s="6">
        <f t="shared" si="43"/>
      </c>
      <c r="E354" s="8"/>
      <c r="F354" s="6">
        <f t="shared" si="44"/>
      </c>
      <c r="G354" s="6">
        <f t="shared" si="45"/>
      </c>
      <c r="H354" s="6">
        <f t="shared" si="46"/>
      </c>
      <c r="I354" s="6"/>
      <c r="J354" s="6"/>
      <c r="K354" s="6">
        <f t="shared" si="47"/>
      </c>
      <c r="L354" s="52">
        <f>IF(A354="","",SUM($K$28:K354))</f>
      </c>
    </row>
    <row r="355" spans="1:12" ht="12.75">
      <c r="A355" s="4">
        <f t="shared" si="40"/>
      </c>
      <c r="B355" s="5">
        <f t="shared" si="41"/>
      </c>
      <c r="C355" s="6">
        <f t="shared" si="42"/>
      </c>
      <c r="D355" s="6">
        <f t="shared" si="43"/>
      </c>
      <c r="E355" s="8"/>
      <c r="F355" s="6">
        <f t="shared" si="44"/>
      </c>
      <c r="G355" s="6">
        <f t="shared" si="45"/>
      </c>
      <c r="H355" s="6">
        <f t="shared" si="46"/>
      </c>
      <c r="I355" s="6"/>
      <c r="J355" s="6"/>
      <c r="K355" s="6">
        <f t="shared" si="47"/>
      </c>
      <c r="L355" s="52">
        <f>IF(A355="","",SUM($K$28:K355))</f>
      </c>
    </row>
    <row r="356" spans="1:12" ht="12.75">
      <c r="A356" s="4">
        <f t="shared" si="40"/>
      </c>
      <c r="B356" s="5">
        <f t="shared" si="41"/>
      </c>
      <c r="C356" s="6">
        <f t="shared" si="42"/>
      </c>
      <c r="D356" s="6">
        <f t="shared" si="43"/>
      </c>
      <c r="E356" s="8"/>
      <c r="F356" s="6">
        <f t="shared" si="44"/>
      </c>
      <c r="G356" s="6">
        <f t="shared" si="45"/>
      </c>
      <c r="H356" s="6">
        <f t="shared" si="46"/>
      </c>
      <c r="I356" s="6"/>
      <c r="J356" s="6"/>
      <c r="K356" s="6">
        <f t="shared" si="47"/>
      </c>
      <c r="L356" s="52">
        <f>IF(A356="","",SUM($K$28:K356))</f>
      </c>
    </row>
    <row r="357" spans="1:12" ht="12.75">
      <c r="A357" s="4">
        <f t="shared" si="40"/>
      </c>
      <c r="B357" s="5">
        <f t="shared" si="41"/>
      </c>
      <c r="C357" s="6">
        <f t="shared" si="42"/>
      </c>
      <c r="D357" s="6">
        <f t="shared" si="43"/>
      </c>
      <c r="E357" s="8"/>
      <c r="F357" s="6">
        <f t="shared" si="44"/>
      </c>
      <c r="G357" s="6">
        <f t="shared" si="45"/>
      </c>
      <c r="H357" s="6">
        <f t="shared" si="46"/>
      </c>
      <c r="I357" s="6"/>
      <c r="J357" s="6"/>
      <c r="K357" s="6">
        <f t="shared" si="47"/>
      </c>
      <c r="L357" s="52">
        <f>IF(A357="","",SUM($K$28:K357))</f>
      </c>
    </row>
    <row r="358" spans="1:12" ht="12.75">
      <c r="A358" s="4">
        <f t="shared" si="40"/>
      </c>
      <c r="B358" s="5">
        <f t="shared" si="41"/>
      </c>
      <c r="C358" s="6">
        <f t="shared" si="42"/>
      </c>
      <c r="D358" s="6">
        <f t="shared" si="43"/>
      </c>
      <c r="E358" s="8"/>
      <c r="F358" s="6">
        <f t="shared" si="44"/>
      </c>
      <c r="G358" s="6">
        <f t="shared" si="45"/>
      </c>
      <c r="H358" s="6">
        <f t="shared" si="46"/>
      </c>
      <c r="I358" s="6"/>
      <c r="J358" s="6"/>
      <c r="K358" s="6">
        <f t="shared" si="47"/>
      </c>
      <c r="L358" s="52">
        <f>IF(A358="","",SUM($K$28:K358))</f>
      </c>
    </row>
    <row r="359" spans="1:12" ht="12.75">
      <c r="A359" s="4">
        <f t="shared" si="40"/>
      </c>
      <c r="B359" s="5">
        <f t="shared" si="41"/>
      </c>
      <c r="C359" s="6">
        <f t="shared" si="42"/>
      </c>
      <c r="D359" s="6">
        <f t="shared" si="43"/>
      </c>
      <c r="E359" s="8"/>
      <c r="F359" s="6">
        <f t="shared" si="44"/>
      </c>
      <c r="G359" s="6">
        <f t="shared" si="45"/>
      </c>
      <c r="H359" s="6">
        <f t="shared" si="46"/>
      </c>
      <c r="I359" s="6"/>
      <c r="J359" s="6"/>
      <c r="K359" s="6">
        <f t="shared" si="47"/>
      </c>
      <c r="L359" s="52">
        <f>IF(A359="","",SUM($K$28:K359))</f>
      </c>
    </row>
    <row r="360" spans="1:12" ht="12.75">
      <c r="A360" s="4">
        <f t="shared" si="40"/>
      </c>
      <c r="B360" s="5">
        <f t="shared" si="41"/>
      </c>
      <c r="C360" s="6">
        <f t="shared" si="42"/>
      </c>
      <c r="D360" s="6">
        <f t="shared" si="43"/>
      </c>
      <c r="E360" s="8"/>
      <c r="F360" s="6">
        <f t="shared" si="44"/>
      </c>
      <c r="G360" s="6">
        <f t="shared" si="45"/>
      </c>
      <c r="H360" s="6">
        <f t="shared" si="46"/>
      </c>
      <c r="I360" s="6"/>
      <c r="J360" s="6"/>
      <c r="K360" s="6">
        <f t="shared" si="47"/>
      </c>
      <c r="L360" s="52">
        <f>IF(A360="","",SUM($K$28:K360))</f>
      </c>
    </row>
    <row r="361" spans="1:12" ht="12.75">
      <c r="A361" s="4">
        <f t="shared" si="40"/>
      </c>
      <c r="B361" s="5">
        <f t="shared" si="41"/>
      </c>
      <c r="C361" s="6">
        <f t="shared" si="42"/>
      </c>
      <c r="D361" s="6">
        <f t="shared" si="43"/>
      </c>
      <c r="E361" s="8"/>
      <c r="F361" s="6">
        <f t="shared" si="44"/>
      </c>
      <c r="G361" s="6">
        <f t="shared" si="45"/>
      </c>
      <c r="H361" s="6">
        <f t="shared" si="46"/>
      </c>
      <c r="I361" s="6"/>
      <c r="J361" s="6"/>
      <c r="K361" s="6">
        <f t="shared" si="47"/>
      </c>
      <c r="L361" s="52">
        <f>IF(A361="","",SUM($K$28:K361))</f>
      </c>
    </row>
    <row r="362" spans="1:12" ht="12.75">
      <c r="A362" s="4">
        <f t="shared" si="40"/>
      </c>
      <c r="B362" s="5">
        <f t="shared" si="41"/>
      </c>
      <c r="C362" s="6">
        <f t="shared" si="42"/>
      </c>
      <c r="D362" s="6">
        <f t="shared" si="43"/>
      </c>
      <c r="E362" s="8"/>
      <c r="F362" s="6">
        <f t="shared" si="44"/>
      </c>
      <c r="G362" s="6">
        <f t="shared" si="45"/>
      </c>
      <c r="H362" s="6">
        <f t="shared" si="46"/>
      </c>
      <c r="I362" s="6"/>
      <c r="J362" s="6"/>
      <c r="K362" s="6">
        <f t="shared" si="47"/>
      </c>
      <c r="L362" s="52">
        <f>IF(A362="","",SUM($K$28:K362))</f>
      </c>
    </row>
    <row r="363" spans="1:12" ht="12.75">
      <c r="A363" s="4">
        <f t="shared" si="40"/>
      </c>
      <c r="B363" s="5">
        <f t="shared" si="41"/>
      </c>
      <c r="C363" s="6">
        <f t="shared" si="42"/>
      </c>
      <c r="D363" s="6">
        <f t="shared" si="43"/>
      </c>
      <c r="E363" s="8"/>
      <c r="F363" s="6">
        <f t="shared" si="44"/>
      </c>
      <c r="G363" s="6">
        <f t="shared" si="45"/>
      </c>
      <c r="H363" s="6">
        <f t="shared" si="46"/>
      </c>
      <c r="I363" s="6"/>
      <c r="J363" s="6"/>
      <c r="K363" s="6">
        <f t="shared" si="47"/>
      </c>
      <c r="L363" s="52">
        <f>IF(A363="","",SUM($K$28:K363))</f>
      </c>
    </row>
    <row r="364" spans="1:12" ht="12.75">
      <c r="A364" s="4">
        <f t="shared" si="40"/>
      </c>
      <c r="B364" s="5">
        <f t="shared" si="41"/>
      </c>
      <c r="C364" s="6">
        <f t="shared" si="42"/>
      </c>
      <c r="D364" s="6">
        <f t="shared" si="43"/>
      </c>
      <c r="E364" s="8"/>
      <c r="F364" s="6">
        <f t="shared" si="44"/>
      </c>
      <c r="G364" s="6">
        <f t="shared" si="45"/>
      </c>
      <c r="H364" s="6">
        <f t="shared" si="46"/>
      </c>
      <c r="I364" s="6"/>
      <c r="J364" s="6"/>
      <c r="K364" s="6">
        <f t="shared" si="47"/>
      </c>
      <c r="L364" s="52">
        <f>IF(A364="","",SUM($K$28:K364))</f>
      </c>
    </row>
    <row r="365" spans="1:12" ht="12.75">
      <c r="A365" s="4">
        <f t="shared" si="40"/>
      </c>
      <c r="B365" s="5">
        <f t="shared" si="41"/>
      </c>
      <c r="C365" s="6">
        <f t="shared" si="42"/>
      </c>
      <c r="D365" s="6">
        <f t="shared" si="43"/>
      </c>
      <c r="E365" s="8"/>
      <c r="F365" s="6">
        <f t="shared" si="44"/>
      </c>
      <c r="G365" s="6">
        <f t="shared" si="45"/>
      </c>
      <c r="H365" s="6">
        <f t="shared" si="46"/>
      </c>
      <c r="I365" s="6"/>
      <c r="J365" s="6"/>
      <c r="K365" s="6">
        <f t="shared" si="47"/>
      </c>
      <c r="L365" s="52">
        <f>IF(A365="","",SUM($K$28:K365))</f>
      </c>
    </row>
    <row r="366" spans="1:12" ht="12.75">
      <c r="A366" s="4">
        <f t="shared" si="40"/>
      </c>
      <c r="B366" s="5">
        <f t="shared" si="41"/>
      </c>
      <c r="C366" s="6">
        <f t="shared" si="42"/>
      </c>
      <c r="D366" s="6">
        <f t="shared" si="43"/>
      </c>
      <c r="E366" s="8"/>
      <c r="F366" s="6">
        <f t="shared" si="44"/>
      </c>
      <c r="G366" s="6">
        <f t="shared" si="45"/>
      </c>
      <c r="H366" s="6">
        <f t="shared" si="46"/>
      </c>
      <c r="I366" s="6"/>
      <c r="J366" s="6"/>
      <c r="K366" s="6">
        <f t="shared" si="47"/>
      </c>
      <c r="L366" s="52">
        <f>IF(A366="","",SUM($K$28:K366))</f>
      </c>
    </row>
    <row r="367" spans="1:12" ht="12.75">
      <c r="A367" s="4">
        <f t="shared" si="40"/>
      </c>
      <c r="B367" s="5">
        <f t="shared" si="41"/>
      </c>
      <c r="C367" s="6">
        <f t="shared" si="42"/>
      </c>
      <c r="D367" s="6">
        <f t="shared" si="43"/>
      </c>
      <c r="E367" s="8"/>
      <c r="F367" s="6">
        <f t="shared" si="44"/>
      </c>
      <c r="G367" s="6">
        <f t="shared" si="45"/>
      </c>
      <c r="H367" s="6">
        <f t="shared" si="46"/>
      </c>
      <c r="I367" s="6"/>
      <c r="J367" s="6"/>
      <c r="K367" s="6">
        <f t="shared" si="47"/>
      </c>
      <c r="L367" s="52">
        <f>IF(A367="","",SUM($K$28:K367))</f>
      </c>
    </row>
    <row r="368" spans="1:12" ht="12.75">
      <c r="A368" s="4">
        <f t="shared" si="40"/>
      </c>
      <c r="B368" s="5">
        <f t="shared" si="41"/>
      </c>
      <c r="C368" s="6">
        <f t="shared" si="42"/>
      </c>
      <c r="D368" s="6">
        <f t="shared" si="43"/>
      </c>
      <c r="E368" s="8"/>
      <c r="F368" s="6">
        <f t="shared" si="44"/>
      </c>
      <c r="G368" s="6">
        <f t="shared" si="45"/>
      </c>
      <c r="H368" s="6">
        <f t="shared" si="46"/>
      </c>
      <c r="I368" s="6"/>
      <c r="J368" s="6"/>
      <c r="K368" s="6">
        <f t="shared" si="47"/>
      </c>
      <c r="L368" s="52">
        <f>IF(A368="","",SUM($K$28:K368))</f>
      </c>
    </row>
    <row r="369" spans="1:12" ht="12.75">
      <c r="A369" s="4">
        <f t="shared" si="40"/>
      </c>
      <c r="B369" s="5">
        <f t="shared" si="41"/>
      </c>
      <c r="C369" s="6">
        <f t="shared" si="42"/>
      </c>
      <c r="D369" s="6">
        <f t="shared" si="43"/>
      </c>
      <c r="E369" s="8"/>
      <c r="F369" s="6">
        <f t="shared" si="44"/>
      </c>
      <c r="G369" s="6">
        <f t="shared" si="45"/>
      </c>
      <c r="H369" s="6">
        <f t="shared" si="46"/>
      </c>
      <c r="I369" s="6"/>
      <c r="J369" s="6"/>
      <c r="K369" s="6">
        <f t="shared" si="47"/>
      </c>
      <c r="L369" s="52">
        <f>IF(A369="","",SUM($K$28:K369))</f>
      </c>
    </row>
    <row r="370" spans="1:12" ht="12.75">
      <c r="A370" s="4">
        <f t="shared" si="40"/>
      </c>
      <c r="B370" s="5">
        <f t="shared" si="41"/>
      </c>
      <c r="C370" s="6">
        <f t="shared" si="42"/>
      </c>
      <c r="D370" s="6">
        <f t="shared" si="43"/>
      </c>
      <c r="E370" s="8"/>
      <c r="F370" s="6">
        <f t="shared" si="44"/>
      </c>
      <c r="G370" s="6">
        <f t="shared" si="45"/>
      </c>
      <c r="H370" s="6">
        <f t="shared" si="46"/>
      </c>
      <c r="I370" s="6"/>
      <c r="J370" s="6"/>
      <c r="K370" s="6">
        <f t="shared" si="47"/>
      </c>
      <c r="L370" s="52">
        <f>IF(A370="","",SUM($K$28:K370))</f>
      </c>
    </row>
    <row r="371" spans="1:12" ht="12.75">
      <c r="A371" s="4">
        <f t="shared" si="40"/>
      </c>
      <c r="B371" s="5">
        <f t="shared" si="41"/>
      </c>
      <c r="C371" s="6">
        <f t="shared" si="42"/>
      </c>
      <c r="D371" s="6">
        <f t="shared" si="43"/>
      </c>
      <c r="E371" s="8"/>
      <c r="F371" s="6">
        <f t="shared" si="44"/>
      </c>
      <c r="G371" s="6">
        <f t="shared" si="45"/>
      </c>
      <c r="H371" s="6">
        <f t="shared" si="46"/>
      </c>
      <c r="I371" s="6"/>
      <c r="J371" s="6"/>
      <c r="K371" s="6">
        <f t="shared" si="47"/>
      </c>
      <c r="L371" s="52">
        <f>IF(A371="","",SUM($K$28:K371))</f>
      </c>
    </row>
    <row r="372" spans="1:12" ht="12.75">
      <c r="A372" s="4">
        <f t="shared" si="40"/>
      </c>
      <c r="B372" s="5">
        <f t="shared" si="41"/>
      </c>
      <c r="C372" s="6">
        <f t="shared" si="42"/>
      </c>
      <c r="D372" s="6">
        <f t="shared" si="43"/>
      </c>
      <c r="E372" s="8"/>
      <c r="F372" s="6">
        <f t="shared" si="44"/>
      </c>
      <c r="G372" s="6">
        <f t="shared" si="45"/>
      </c>
      <c r="H372" s="6">
        <f t="shared" si="46"/>
      </c>
      <c r="I372" s="6"/>
      <c r="J372" s="6"/>
      <c r="K372" s="6">
        <f t="shared" si="47"/>
      </c>
      <c r="L372" s="52">
        <f>IF(A372="","",SUM($K$28:K372))</f>
      </c>
    </row>
    <row r="373" spans="1:12" ht="12.75">
      <c r="A373" s="4">
        <f t="shared" si="40"/>
      </c>
      <c r="B373" s="5">
        <f t="shared" si="41"/>
      </c>
      <c r="C373" s="6">
        <f t="shared" si="42"/>
      </c>
      <c r="D373" s="6">
        <f t="shared" si="43"/>
      </c>
      <c r="E373" s="8"/>
      <c r="F373" s="6">
        <f t="shared" si="44"/>
      </c>
      <c r="G373" s="6">
        <f t="shared" si="45"/>
      </c>
      <c r="H373" s="6">
        <f t="shared" si="46"/>
      </c>
      <c r="I373" s="6"/>
      <c r="J373" s="6"/>
      <c r="K373" s="6">
        <f t="shared" si="47"/>
      </c>
      <c r="L373" s="52">
        <f>IF(A373="","",SUM($K$28:K373))</f>
      </c>
    </row>
    <row r="374" spans="1:12" ht="12.75">
      <c r="A374" s="4">
        <f t="shared" si="40"/>
      </c>
      <c r="B374" s="5">
        <f t="shared" si="41"/>
      </c>
      <c r="C374" s="6">
        <f t="shared" si="42"/>
      </c>
      <c r="D374" s="6">
        <f t="shared" si="43"/>
      </c>
      <c r="E374" s="8"/>
      <c r="F374" s="6">
        <f t="shared" si="44"/>
      </c>
      <c r="G374" s="6">
        <f t="shared" si="45"/>
      </c>
      <c r="H374" s="6">
        <f t="shared" si="46"/>
      </c>
      <c r="I374" s="6"/>
      <c r="J374" s="6"/>
      <c r="K374" s="6">
        <f t="shared" si="47"/>
      </c>
      <c r="L374" s="52">
        <f>IF(A374="","",SUM($K$28:K374))</f>
      </c>
    </row>
    <row r="375" spans="1:12" ht="12.75">
      <c r="A375" s="4">
        <f t="shared" si="40"/>
      </c>
      <c r="B375" s="5">
        <f t="shared" si="41"/>
      </c>
      <c r="C375" s="6">
        <f t="shared" si="42"/>
      </c>
      <c r="D375" s="6">
        <f t="shared" si="43"/>
      </c>
      <c r="E375" s="8"/>
      <c r="F375" s="6">
        <f t="shared" si="44"/>
      </c>
      <c r="G375" s="6">
        <f t="shared" si="45"/>
      </c>
      <c r="H375" s="6">
        <f t="shared" si="46"/>
      </c>
      <c r="I375" s="6"/>
      <c r="J375" s="6"/>
      <c r="K375" s="6">
        <f t="shared" si="47"/>
      </c>
      <c r="L375" s="52">
        <f>IF(A375="","",SUM($K$28:K375))</f>
      </c>
    </row>
    <row r="376" spans="1:12" ht="12.75">
      <c r="A376" s="4">
        <f t="shared" si="40"/>
      </c>
      <c r="B376" s="5">
        <f t="shared" si="41"/>
      </c>
      <c r="C376" s="6">
        <f t="shared" si="42"/>
      </c>
      <c r="D376" s="6">
        <f t="shared" si="43"/>
      </c>
      <c r="E376" s="8"/>
      <c r="F376" s="6">
        <f t="shared" si="44"/>
      </c>
      <c r="G376" s="6">
        <f t="shared" si="45"/>
      </c>
      <c r="H376" s="6">
        <f t="shared" si="46"/>
      </c>
      <c r="I376" s="6"/>
      <c r="J376" s="6"/>
      <c r="K376" s="6">
        <f t="shared" si="47"/>
      </c>
      <c r="L376" s="52">
        <f>IF(A376="","",SUM($K$28:K376))</f>
      </c>
    </row>
    <row r="377" spans="1:12" ht="12.75">
      <c r="A377" s="4">
        <f t="shared" si="40"/>
      </c>
      <c r="B377" s="5">
        <f t="shared" si="41"/>
      </c>
      <c r="C377" s="6">
        <f t="shared" si="42"/>
      </c>
      <c r="D377" s="6">
        <f t="shared" si="43"/>
      </c>
      <c r="E377" s="8"/>
      <c r="F377" s="6">
        <f t="shared" si="44"/>
      </c>
      <c r="G377" s="6">
        <f t="shared" si="45"/>
      </c>
      <c r="H377" s="6">
        <f t="shared" si="46"/>
      </c>
      <c r="I377" s="6"/>
      <c r="J377" s="6"/>
      <c r="K377" s="6">
        <f t="shared" si="47"/>
      </c>
      <c r="L377" s="52">
        <f>IF(A377="","",SUM($K$28:K377))</f>
      </c>
    </row>
    <row r="378" spans="1:12" ht="12.75">
      <c r="A378" s="4">
        <f t="shared" si="40"/>
      </c>
      <c r="B378" s="5">
        <f t="shared" si="41"/>
      </c>
      <c r="C378" s="6">
        <f t="shared" si="42"/>
      </c>
      <c r="D378" s="6">
        <f t="shared" si="43"/>
      </c>
      <c r="E378" s="8"/>
      <c r="F378" s="6">
        <f t="shared" si="44"/>
      </c>
      <c r="G378" s="6">
        <f t="shared" si="45"/>
      </c>
      <c r="H378" s="6">
        <f t="shared" si="46"/>
      </c>
      <c r="I378" s="6"/>
      <c r="J378" s="6"/>
      <c r="K378" s="6">
        <f t="shared" si="47"/>
      </c>
      <c r="L378" s="52">
        <f>IF(A378="","",SUM($K$28:K378))</f>
      </c>
    </row>
    <row r="379" spans="1:12" ht="12.75">
      <c r="A379" s="4">
        <f t="shared" si="40"/>
      </c>
      <c r="B379" s="5">
        <f t="shared" si="41"/>
      </c>
      <c r="C379" s="6">
        <f t="shared" si="42"/>
      </c>
      <c r="D379" s="6">
        <f t="shared" si="43"/>
      </c>
      <c r="E379" s="8"/>
      <c r="F379" s="6">
        <f t="shared" si="44"/>
      </c>
      <c r="G379" s="6">
        <f t="shared" si="45"/>
      </c>
      <c r="H379" s="6">
        <f t="shared" si="46"/>
      </c>
      <c r="I379" s="6"/>
      <c r="J379" s="6"/>
      <c r="K379" s="6">
        <f t="shared" si="47"/>
      </c>
      <c r="L379" s="52">
        <f>IF(A379="","",SUM($K$28:K379))</f>
      </c>
    </row>
    <row r="380" spans="1:12" ht="12.75">
      <c r="A380" s="4">
        <f t="shared" si="40"/>
      </c>
      <c r="B380" s="5">
        <f t="shared" si="41"/>
      </c>
      <c r="C380" s="6">
        <f t="shared" si="42"/>
      </c>
      <c r="D380" s="6">
        <f t="shared" si="43"/>
      </c>
      <c r="E380" s="8"/>
      <c r="F380" s="6">
        <f t="shared" si="44"/>
      </c>
      <c r="G380" s="6">
        <f t="shared" si="45"/>
      </c>
      <c r="H380" s="6">
        <f t="shared" si="46"/>
      </c>
      <c r="I380" s="6"/>
      <c r="J380" s="6"/>
      <c r="K380" s="6">
        <f t="shared" si="47"/>
      </c>
      <c r="L380" s="52">
        <f>IF(A380="","",SUM($K$28:K380))</f>
      </c>
    </row>
    <row r="381" spans="1:12" ht="12.75">
      <c r="A381" s="4">
        <f t="shared" si="40"/>
      </c>
      <c r="B381" s="5">
        <f t="shared" si="41"/>
      </c>
      <c r="C381" s="6">
        <f t="shared" si="42"/>
      </c>
      <c r="D381" s="6">
        <f t="shared" si="43"/>
      </c>
      <c r="E381" s="8"/>
      <c r="F381" s="6">
        <f t="shared" si="44"/>
      </c>
      <c r="G381" s="6">
        <f t="shared" si="45"/>
      </c>
      <c r="H381" s="6">
        <f t="shared" si="46"/>
      </c>
      <c r="I381" s="6"/>
      <c r="J381" s="6"/>
      <c r="K381" s="6">
        <f t="shared" si="47"/>
      </c>
      <c r="L381" s="52">
        <f>IF(A381="","",SUM($K$28:K381))</f>
      </c>
    </row>
    <row r="382" spans="1:12" ht="12.75">
      <c r="A382" s="4">
        <f t="shared" si="40"/>
      </c>
      <c r="B382" s="5">
        <f t="shared" si="41"/>
      </c>
      <c r="C382" s="6">
        <f t="shared" si="42"/>
      </c>
      <c r="D382" s="6">
        <f t="shared" si="43"/>
      </c>
      <c r="E382" s="8"/>
      <c r="F382" s="6">
        <f t="shared" si="44"/>
      </c>
      <c r="G382" s="6">
        <f t="shared" si="45"/>
      </c>
      <c r="H382" s="6">
        <f t="shared" si="46"/>
      </c>
      <c r="I382" s="6"/>
      <c r="J382" s="6"/>
      <c r="K382" s="6">
        <f t="shared" si="47"/>
      </c>
      <c r="L382" s="52">
        <f>IF(A382="","",SUM($K$28:K382))</f>
      </c>
    </row>
    <row r="383" spans="1:12" ht="12.75">
      <c r="A383" s="4">
        <f t="shared" si="40"/>
      </c>
      <c r="B383" s="5">
        <f t="shared" si="41"/>
      </c>
      <c r="C383" s="6">
        <f t="shared" si="42"/>
      </c>
      <c r="D383" s="6">
        <f t="shared" si="43"/>
      </c>
      <c r="E383" s="8"/>
      <c r="F383" s="6">
        <f t="shared" si="44"/>
      </c>
      <c r="G383" s="6">
        <f t="shared" si="45"/>
      </c>
      <c r="H383" s="6">
        <f t="shared" si="46"/>
      </c>
      <c r="I383" s="6"/>
      <c r="J383" s="6"/>
      <c r="K383" s="6">
        <f t="shared" si="47"/>
      </c>
      <c r="L383" s="52">
        <f>IF(A383="","",SUM($K$28:K383))</f>
      </c>
    </row>
    <row r="384" spans="1:12" ht="12.75">
      <c r="A384" s="4">
        <f t="shared" si="40"/>
      </c>
      <c r="B384" s="5">
        <f t="shared" si="41"/>
      </c>
      <c r="C384" s="6">
        <f t="shared" si="42"/>
      </c>
      <c r="D384" s="6">
        <f t="shared" si="43"/>
      </c>
      <c r="E384" s="8"/>
      <c r="F384" s="6">
        <f t="shared" si="44"/>
      </c>
      <c r="G384" s="6">
        <f t="shared" si="45"/>
      </c>
      <c r="H384" s="6">
        <f t="shared" si="46"/>
      </c>
      <c r="I384" s="6"/>
      <c r="J384" s="6"/>
      <c r="K384" s="6">
        <f t="shared" si="47"/>
      </c>
      <c r="L384" s="52">
        <f>IF(A384="","",SUM($K$28:K384))</f>
      </c>
    </row>
    <row r="385" spans="1:12" ht="12.75">
      <c r="A385" s="4">
        <f t="shared" si="40"/>
      </c>
      <c r="B385" s="5">
        <f t="shared" si="41"/>
      </c>
      <c r="C385" s="6">
        <f t="shared" si="42"/>
      </c>
      <c r="D385" s="6">
        <f t="shared" si="43"/>
      </c>
      <c r="E385" s="8"/>
      <c r="F385" s="6">
        <f t="shared" si="44"/>
      </c>
      <c r="G385" s="6">
        <f t="shared" si="45"/>
      </c>
      <c r="H385" s="6">
        <f t="shared" si="46"/>
      </c>
      <c r="I385" s="6"/>
      <c r="J385" s="6"/>
      <c r="K385" s="6">
        <f t="shared" si="47"/>
      </c>
      <c r="L385" s="52">
        <f>IF(A385="","",SUM($K$28:K385))</f>
      </c>
    </row>
    <row r="386" spans="1:12" ht="12.75">
      <c r="A386" s="4">
        <f t="shared" si="40"/>
      </c>
      <c r="B386" s="5">
        <f t="shared" si="41"/>
      </c>
      <c r="C386" s="6">
        <f t="shared" si="42"/>
      </c>
      <c r="D386" s="6">
        <f t="shared" si="43"/>
      </c>
      <c r="E386" s="8"/>
      <c r="F386" s="6">
        <f t="shared" si="44"/>
      </c>
      <c r="G386" s="6">
        <f t="shared" si="45"/>
      </c>
      <c r="H386" s="6">
        <f t="shared" si="46"/>
      </c>
      <c r="I386" s="6"/>
      <c r="J386" s="6"/>
      <c r="K386" s="6">
        <f t="shared" si="47"/>
      </c>
      <c r="L386" s="52">
        <f>IF(A386="","",SUM($K$28:K386))</f>
      </c>
    </row>
    <row r="387" spans="1:12" ht="12.75">
      <c r="A387" s="4">
        <f t="shared" si="40"/>
      </c>
      <c r="B387" s="5">
        <f t="shared" si="41"/>
      </c>
      <c r="C387" s="6">
        <f t="shared" si="42"/>
      </c>
      <c r="D387" s="6">
        <f t="shared" si="43"/>
      </c>
      <c r="E387" s="8"/>
      <c r="F387" s="6">
        <f t="shared" si="44"/>
      </c>
      <c r="G387" s="6">
        <f t="shared" si="45"/>
      </c>
      <c r="H387" s="6">
        <f t="shared" si="46"/>
      </c>
      <c r="I387" s="6"/>
      <c r="J387" s="6"/>
      <c r="K387" s="6">
        <f t="shared" si="47"/>
      </c>
      <c r="L387" s="52">
        <f>IF(A387="","",SUM($K$28:K387))</f>
      </c>
    </row>
    <row r="388" spans="1:12" ht="12.75">
      <c r="A388" s="4">
        <f t="shared" si="40"/>
      </c>
      <c r="B388" s="5">
        <f t="shared" si="41"/>
      </c>
      <c r="C388" s="6">
        <f t="shared" si="42"/>
      </c>
      <c r="D388" s="6">
        <f t="shared" si="43"/>
      </c>
      <c r="E388" s="8"/>
      <c r="F388" s="6">
        <f t="shared" si="44"/>
      </c>
      <c r="G388" s="6">
        <f t="shared" si="45"/>
      </c>
      <c r="H388" s="6">
        <f t="shared" si="46"/>
      </c>
      <c r="I388" s="6"/>
      <c r="J388" s="6"/>
      <c r="K388" s="6">
        <f t="shared" si="47"/>
      </c>
      <c r="L388" s="52">
        <f>IF(A388="","",SUM($K$28:K388))</f>
      </c>
    </row>
    <row r="389" spans="1:12" ht="12.75">
      <c r="A389" s="4">
        <f t="shared" si="40"/>
      </c>
      <c r="B389" s="5">
        <f t="shared" si="41"/>
      </c>
      <c r="C389" s="6">
        <f t="shared" si="42"/>
      </c>
      <c r="D389" s="6">
        <f t="shared" si="43"/>
      </c>
      <c r="E389" s="8"/>
      <c r="F389" s="6">
        <f t="shared" si="44"/>
      </c>
      <c r="G389" s="6">
        <f t="shared" si="45"/>
      </c>
      <c r="H389" s="6">
        <f t="shared" si="46"/>
      </c>
      <c r="I389" s="6"/>
      <c r="J389" s="6"/>
      <c r="K389" s="6">
        <f t="shared" si="47"/>
      </c>
      <c r="L389" s="52">
        <f>IF(A389="","",SUM($K$28:K389))</f>
      </c>
    </row>
    <row r="390" spans="1:12" ht="12.75">
      <c r="A390" s="4">
        <f t="shared" si="40"/>
      </c>
      <c r="B390" s="5">
        <f t="shared" si="41"/>
      </c>
      <c r="C390" s="6">
        <f t="shared" si="42"/>
      </c>
      <c r="D390" s="6">
        <f t="shared" si="43"/>
      </c>
      <c r="E390" s="8"/>
      <c r="F390" s="6">
        <f t="shared" si="44"/>
      </c>
      <c r="G390" s="6">
        <f t="shared" si="45"/>
      </c>
      <c r="H390" s="6">
        <f t="shared" si="46"/>
      </c>
      <c r="I390" s="6"/>
      <c r="J390" s="6"/>
      <c r="K390" s="6">
        <f t="shared" si="47"/>
      </c>
      <c r="L390" s="52">
        <f>IF(A390="","",SUM($K$28:K390))</f>
      </c>
    </row>
    <row r="391" spans="1:12" ht="12.75">
      <c r="A391" s="4">
        <f t="shared" si="40"/>
      </c>
      <c r="B391" s="5">
        <f t="shared" si="41"/>
      </c>
      <c r="C391" s="6">
        <f t="shared" si="42"/>
      </c>
      <c r="D391" s="6">
        <f t="shared" si="43"/>
      </c>
      <c r="E391" s="8"/>
      <c r="F391" s="6">
        <f t="shared" si="44"/>
      </c>
      <c r="G391" s="6">
        <f t="shared" si="45"/>
      </c>
      <c r="H391" s="6">
        <f t="shared" si="46"/>
      </c>
      <c r="I391" s="6"/>
      <c r="J391" s="6"/>
      <c r="K391" s="6">
        <f t="shared" si="47"/>
      </c>
      <c r="L391" s="52">
        <f>IF(A391="","",SUM($K$28:K391))</f>
      </c>
    </row>
    <row r="392" spans="1:12" ht="12.75">
      <c r="A392" s="4">
        <f t="shared" si="40"/>
      </c>
      <c r="B392" s="5">
        <f t="shared" si="41"/>
      </c>
      <c r="C392" s="6">
        <f t="shared" si="42"/>
      </c>
      <c r="D392" s="6">
        <f t="shared" si="43"/>
      </c>
      <c r="E392" s="8"/>
      <c r="F392" s="6">
        <f t="shared" si="44"/>
      </c>
      <c r="G392" s="6">
        <f t="shared" si="45"/>
      </c>
      <c r="H392" s="6">
        <f t="shared" si="46"/>
      </c>
      <c r="I392" s="6"/>
      <c r="J392" s="6"/>
      <c r="K392" s="6">
        <f t="shared" si="47"/>
      </c>
      <c r="L392" s="52">
        <f>IF(A392="","",SUM($K$28:K392))</f>
      </c>
    </row>
    <row r="393" spans="1:12" ht="12.75">
      <c r="A393" s="4">
        <f t="shared" si="40"/>
      </c>
      <c r="B393" s="5">
        <f t="shared" si="41"/>
      </c>
      <c r="C393" s="6">
        <f t="shared" si="42"/>
      </c>
      <c r="D393" s="6">
        <f t="shared" si="43"/>
      </c>
      <c r="E393" s="8"/>
      <c r="F393" s="6">
        <f t="shared" si="44"/>
      </c>
      <c r="G393" s="6">
        <f t="shared" si="45"/>
      </c>
      <c r="H393" s="6">
        <f t="shared" si="46"/>
      </c>
      <c r="I393" s="6"/>
      <c r="J393" s="6"/>
      <c r="K393" s="6">
        <f t="shared" si="47"/>
      </c>
      <c r="L393" s="52">
        <f>IF(A393="","",SUM($K$28:K393))</f>
      </c>
    </row>
    <row r="394" spans="1:12" ht="12.75">
      <c r="A394" s="4">
        <f t="shared" si="40"/>
      </c>
      <c r="B394" s="5">
        <f t="shared" si="41"/>
      </c>
      <c r="C394" s="6">
        <f t="shared" si="42"/>
      </c>
      <c r="D394" s="6">
        <f t="shared" si="43"/>
      </c>
      <c r="E394" s="8"/>
      <c r="F394" s="6">
        <f t="shared" si="44"/>
      </c>
      <c r="G394" s="6">
        <f t="shared" si="45"/>
      </c>
      <c r="H394" s="6">
        <f t="shared" si="46"/>
      </c>
      <c r="I394" s="6"/>
      <c r="J394" s="6"/>
      <c r="K394" s="6">
        <f t="shared" si="47"/>
      </c>
      <c r="L394" s="52">
        <f>IF(A394="","",SUM($K$28:K394))</f>
      </c>
    </row>
    <row r="395" spans="1:12" ht="12.75">
      <c r="A395" s="4">
        <f t="shared" si="40"/>
      </c>
      <c r="B395" s="5">
        <f t="shared" si="41"/>
      </c>
      <c r="C395" s="6">
        <f t="shared" si="42"/>
      </c>
      <c r="D395" s="6">
        <f t="shared" si="43"/>
      </c>
      <c r="E395" s="8"/>
      <c r="F395" s="6">
        <f t="shared" si="44"/>
      </c>
      <c r="G395" s="6">
        <f t="shared" si="45"/>
      </c>
      <c r="H395" s="6">
        <f t="shared" si="46"/>
      </c>
      <c r="I395" s="6"/>
      <c r="J395" s="6"/>
      <c r="K395" s="6">
        <f t="shared" si="47"/>
      </c>
      <c r="L395" s="52">
        <f>IF(A395="","",SUM($K$28:K395))</f>
      </c>
    </row>
    <row r="396" spans="1:12" ht="12.75">
      <c r="A396" s="4">
        <f t="shared" si="40"/>
      </c>
      <c r="B396" s="5">
        <f t="shared" si="41"/>
      </c>
      <c r="C396" s="6">
        <f t="shared" si="42"/>
      </c>
      <c r="D396" s="6">
        <f t="shared" si="43"/>
      </c>
      <c r="E396" s="8"/>
      <c r="F396" s="6">
        <f t="shared" si="44"/>
      </c>
      <c r="G396" s="6">
        <f t="shared" si="45"/>
      </c>
      <c r="H396" s="6">
        <f t="shared" si="46"/>
      </c>
      <c r="I396" s="6"/>
      <c r="J396" s="6"/>
      <c r="K396" s="6">
        <f t="shared" si="47"/>
      </c>
      <c r="L396" s="52">
        <f>IF(A396="","",SUM($K$28:K396))</f>
      </c>
    </row>
    <row r="397" spans="1:12" ht="12.75">
      <c r="A397" s="4">
        <f t="shared" si="40"/>
      </c>
      <c r="B397" s="5">
        <f t="shared" si="41"/>
      </c>
      <c r="C397" s="6">
        <f t="shared" si="42"/>
      </c>
      <c r="D397" s="6">
        <f t="shared" si="43"/>
      </c>
      <c r="E397" s="8"/>
      <c r="F397" s="6">
        <f t="shared" si="44"/>
      </c>
      <c r="G397" s="6">
        <f t="shared" si="45"/>
      </c>
      <c r="H397" s="6">
        <f t="shared" si="46"/>
      </c>
      <c r="I397" s="6"/>
      <c r="J397" s="6"/>
      <c r="K397" s="6">
        <f t="shared" si="47"/>
      </c>
      <c r="L397" s="52">
        <f>IF(A397="","",SUM($K$28:K397))</f>
      </c>
    </row>
    <row r="398" spans="1:12" ht="12.75">
      <c r="A398" s="4">
        <f t="shared" si="40"/>
      </c>
      <c r="B398" s="5">
        <f t="shared" si="41"/>
      </c>
      <c r="C398" s="6">
        <f t="shared" si="42"/>
      </c>
      <c r="D398" s="6">
        <f t="shared" si="43"/>
      </c>
      <c r="E398" s="8"/>
      <c r="F398" s="6">
        <f t="shared" si="44"/>
      </c>
      <c r="G398" s="6">
        <f t="shared" si="45"/>
      </c>
      <c r="H398" s="6">
        <f t="shared" si="46"/>
      </c>
      <c r="I398" s="6"/>
      <c r="J398" s="6"/>
      <c r="K398" s="6">
        <f t="shared" si="47"/>
      </c>
      <c r="L398" s="52">
        <f>IF(A398="","",SUM($K$28:K398))</f>
      </c>
    </row>
    <row r="399" spans="1:12" ht="12.75">
      <c r="A399" s="4">
        <f t="shared" si="40"/>
      </c>
      <c r="B399" s="5">
        <f t="shared" si="41"/>
      </c>
      <c r="C399" s="6">
        <f t="shared" si="42"/>
      </c>
      <c r="D399" s="6">
        <f t="shared" si="43"/>
      </c>
      <c r="E399" s="8"/>
      <c r="F399" s="6">
        <f t="shared" si="44"/>
      </c>
      <c r="G399" s="6">
        <f t="shared" si="45"/>
      </c>
      <c r="H399" s="6">
        <f t="shared" si="46"/>
      </c>
      <c r="I399" s="6"/>
      <c r="J399" s="6"/>
      <c r="K399" s="6">
        <f t="shared" si="47"/>
      </c>
      <c r="L399" s="52">
        <f>IF(A399="","",SUM($K$28:K399))</f>
      </c>
    </row>
    <row r="400" spans="1:12" ht="12.75">
      <c r="A400" s="4">
        <f t="shared" si="40"/>
      </c>
      <c r="B400" s="5">
        <f t="shared" si="41"/>
      </c>
      <c r="C400" s="6">
        <f t="shared" si="42"/>
      </c>
      <c r="D400" s="6">
        <f t="shared" si="43"/>
      </c>
      <c r="E400" s="8"/>
      <c r="F400" s="6">
        <f t="shared" si="44"/>
      </c>
      <c r="G400" s="6">
        <f t="shared" si="45"/>
      </c>
      <c r="H400" s="6">
        <f t="shared" si="46"/>
      </c>
      <c r="I400" s="6"/>
      <c r="J400" s="6"/>
      <c r="K400" s="6">
        <f t="shared" si="47"/>
      </c>
      <c r="L400" s="52">
        <f>IF(A400="","",SUM($K$28:K400))</f>
      </c>
    </row>
    <row r="401" spans="1:12" ht="12.75">
      <c r="A401" s="4">
        <f t="shared" si="40"/>
      </c>
      <c r="B401" s="5">
        <f t="shared" si="41"/>
      </c>
      <c r="C401" s="6">
        <f t="shared" si="42"/>
      </c>
      <c r="D401" s="6">
        <f t="shared" si="43"/>
      </c>
      <c r="E401" s="8"/>
      <c r="F401" s="6">
        <f t="shared" si="44"/>
      </c>
      <c r="G401" s="6">
        <f t="shared" si="45"/>
      </c>
      <c r="H401" s="6">
        <f t="shared" si="46"/>
      </c>
      <c r="I401" s="6"/>
      <c r="J401" s="6"/>
      <c r="K401" s="6">
        <f t="shared" si="47"/>
      </c>
      <c r="L401" s="52">
        <f>IF(A401="","",SUM($K$28:K401))</f>
      </c>
    </row>
    <row r="402" spans="1:12" ht="12.75">
      <c r="A402" s="4">
        <f t="shared" si="40"/>
      </c>
      <c r="B402" s="5">
        <f t="shared" si="41"/>
      </c>
      <c r="C402" s="6">
        <f t="shared" si="42"/>
      </c>
      <c r="D402" s="6">
        <f t="shared" si="43"/>
      </c>
      <c r="E402" s="8"/>
      <c r="F402" s="6">
        <f t="shared" si="44"/>
      </c>
      <c r="G402" s="6">
        <f t="shared" si="45"/>
      </c>
      <c r="H402" s="6">
        <f t="shared" si="46"/>
      </c>
      <c r="I402" s="6"/>
      <c r="J402" s="6"/>
      <c r="K402" s="6">
        <f t="shared" si="47"/>
      </c>
      <c r="L402" s="52">
        <f>IF(A402="","",SUM($K$28:K402))</f>
      </c>
    </row>
    <row r="403" spans="1:12" ht="12.75">
      <c r="A403" s="4">
        <f t="shared" si="40"/>
      </c>
      <c r="B403" s="5">
        <f t="shared" si="41"/>
      </c>
      <c r="C403" s="6">
        <f t="shared" si="42"/>
      </c>
      <c r="D403" s="6">
        <f t="shared" si="43"/>
      </c>
      <c r="E403" s="8"/>
      <c r="F403" s="6">
        <f t="shared" si="44"/>
      </c>
      <c r="G403" s="6">
        <f t="shared" si="45"/>
      </c>
      <c r="H403" s="6">
        <f t="shared" si="46"/>
      </c>
      <c r="I403" s="6"/>
      <c r="J403" s="6"/>
      <c r="K403" s="6">
        <f t="shared" si="47"/>
      </c>
      <c r="L403" s="52">
        <f>IF(A403="","",SUM($K$28:K403))</f>
      </c>
    </row>
    <row r="404" spans="1:12" ht="12.75">
      <c r="A404" s="4">
        <f t="shared" si="40"/>
      </c>
      <c r="B404" s="5">
        <f t="shared" si="41"/>
      </c>
      <c r="C404" s="6">
        <f t="shared" si="42"/>
      </c>
      <c r="D404" s="6">
        <f t="shared" si="43"/>
      </c>
      <c r="E404" s="8"/>
      <c r="F404" s="6">
        <f t="shared" si="44"/>
      </c>
      <c r="G404" s="6">
        <f t="shared" si="45"/>
      </c>
      <c r="H404" s="6">
        <f t="shared" si="46"/>
      </c>
      <c r="I404" s="6"/>
      <c r="J404" s="6"/>
      <c r="K404" s="6">
        <f t="shared" si="47"/>
      </c>
      <c r="L404" s="52">
        <f>IF(A404="","",SUM($K$28:K404))</f>
      </c>
    </row>
    <row r="405" spans="1:12" ht="12.75">
      <c r="A405" s="4">
        <f t="shared" si="40"/>
      </c>
      <c r="B405" s="5">
        <f t="shared" si="41"/>
      </c>
      <c r="C405" s="6">
        <f t="shared" si="42"/>
      </c>
      <c r="D405" s="6">
        <f t="shared" si="43"/>
      </c>
      <c r="E405" s="8"/>
      <c r="F405" s="6">
        <f t="shared" si="44"/>
      </c>
      <c r="G405" s="6">
        <f t="shared" si="45"/>
      </c>
      <c r="H405" s="6">
        <f t="shared" si="46"/>
      </c>
      <c r="I405" s="6"/>
      <c r="J405" s="6"/>
      <c r="K405" s="6">
        <f t="shared" si="47"/>
      </c>
      <c r="L405" s="52">
        <f>IF(A405="","",SUM($K$28:K405))</f>
      </c>
    </row>
    <row r="406" spans="1:12" ht="12.75">
      <c r="A406" s="4">
        <f t="shared" si="40"/>
      </c>
      <c r="B406" s="5">
        <f t="shared" si="41"/>
      </c>
      <c r="C406" s="6">
        <f t="shared" si="42"/>
      </c>
      <c r="D406" s="6">
        <f t="shared" si="43"/>
      </c>
      <c r="E406" s="8"/>
      <c r="F406" s="6">
        <f t="shared" si="44"/>
      </c>
      <c r="G406" s="6">
        <f t="shared" si="45"/>
      </c>
      <c r="H406" s="6">
        <f t="shared" si="46"/>
      </c>
      <c r="I406" s="6"/>
      <c r="J406" s="6"/>
      <c r="K406" s="6">
        <f t="shared" si="47"/>
      </c>
      <c r="L406" s="52">
        <f>IF(A406="","",SUM($K$28:K406))</f>
      </c>
    </row>
    <row r="407" spans="1:12" ht="12.75">
      <c r="A407" s="4">
        <f t="shared" si="40"/>
      </c>
      <c r="B407" s="5">
        <f t="shared" si="41"/>
      </c>
      <c r="C407" s="6">
        <f t="shared" si="42"/>
      </c>
      <c r="D407" s="6">
        <f t="shared" si="43"/>
      </c>
      <c r="E407" s="8"/>
      <c r="F407" s="6">
        <f t="shared" si="44"/>
      </c>
      <c r="G407" s="6">
        <f t="shared" si="45"/>
      </c>
      <c r="H407" s="6">
        <f t="shared" si="46"/>
      </c>
      <c r="I407" s="6"/>
      <c r="J407" s="6"/>
      <c r="K407" s="6">
        <f t="shared" si="47"/>
      </c>
      <c r="L407" s="52">
        <f>IF(A407="","",SUM($K$28:K407))</f>
      </c>
    </row>
    <row r="408" spans="1:12" ht="12.75">
      <c r="A408" s="4">
        <f t="shared" si="40"/>
      </c>
      <c r="B408" s="5">
        <f t="shared" si="41"/>
      </c>
      <c r="C408" s="6">
        <f t="shared" si="42"/>
      </c>
      <c r="D408" s="6">
        <f t="shared" si="43"/>
      </c>
      <c r="E408" s="8"/>
      <c r="F408" s="6">
        <f t="shared" si="44"/>
      </c>
      <c r="G408" s="6">
        <f t="shared" si="45"/>
      </c>
      <c r="H408" s="6">
        <f t="shared" si="46"/>
      </c>
      <c r="I408" s="6"/>
      <c r="J408" s="6"/>
      <c r="K408" s="6">
        <f t="shared" si="47"/>
      </c>
      <c r="L408" s="52">
        <f>IF(A408="","",SUM($K$28:K408))</f>
      </c>
    </row>
    <row r="409" spans="1:12" ht="12.75">
      <c r="A409" s="4">
        <f t="shared" si="40"/>
      </c>
      <c r="B409" s="5">
        <f t="shared" si="41"/>
      </c>
      <c r="C409" s="6">
        <f t="shared" si="42"/>
      </c>
      <c r="D409" s="6">
        <f t="shared" si="43"/>
      </c>
      <c r="E409" s="8"/>
      <c r="F409" s="6">
        <f t="shared" si="44"/>
      </c>
      <c r="G409" s="6">
        <f t="shared" si="45"/>
      </c>
      <c r="H409" s="6">
        <f t="shared" si="46"/>
      </c>
      <c r="I409" s="6"/>
      <c r="J409" s="6"/>
      <c r="K409" s="6">
        <f t="shared" si="47"/>
      </c>
      <c r="L409" s="52">
        <f>IF(A409="","",SUM($K$28:K409))</f>
      </c>
    </row>
    <row r="410" spans="1:12" ht="12.75">
      <c r="A410" s="4">
        <f t="shared" si="40"/>
      </c>
      <c r="B410" s="5">
        <f t="shared" si="41"/>
      </c>
      <c r="C410" s="6">
        <f t="shared" si="42"/>
      </c>
      <c r="D410" s="6">
        <f t="shared" si="43"/>
      </c>
      <c r="E410" s="8"/>
      <c r="F410" s="6">
        <f t="shared" si="44"/>
      </c>
      <c r="G410" s="6">
        <f t="shared" si="45"/>
      </c>
      <c r="H410" s="6">
        <f t="shared" si="46"/>
      </c>
      <c r="I410" s="6"/>
      <c r="J410" s="6"/>
      <c r="K410" s="6">
        <f t="shared" si="47"/>
      </c>
      <c r="L410" s="52">
        <f>IF(A410="","",SUM($K$28:K410))</f>
      </c>
    </row>
    <row r="411" spans="1:12" ht="12.75">
      <c r="A411" s="4">
        <f t="shared" si="40"/>
      </c>
      <c r="B411" s="5">
        <f t="shared" si="41"/>
      </c>
      <c r="C411" s="6">
        <f t="shared" si="42"/>
      </c>
      <c r="D411" s="6">
        <f t="shared" si="43"/>
      </c>
      <c r="E411" s="8"/>
      <c r="F411" s="6">
        <f t="shared" si="44"/>
      </c>
      <c r="G411" s="6">
        <f t="shared" si="45"/>
      </c>
      <c r="H411" s="6">
        <f t="shared" si="46"/>
      </c>
      <c r="I411" s="6"/>
      <c r="J411" s="6"/>
      <c r="K411" s="6">
        <f t="shared" si="47"/>
      </c>
      <c r="L411" s="52">
        <f>IF(A411="","",SUM($K$28:K411))</f>
      </c>
    </row>
    <row r="412" spans="1:12" ht="12.75">
      <c r="A412" s="4">
        <f aca="true" t="shared" si="48" ref="A412:A475">IF(H411="","",IF(OR(A411&gt;=nper,ROUND(H411,2)&lt;=0),"",A411+1))</f>
      </c>
      <c r="B412" s="5">
        <f aca="true" t="shared" si="49" ref="B412:B475">IF(A412="","",IF(MONTH(DATE(YEAR(fpdate),MONTH(fpdate)+(A412-1),DAY(fpdate)))&gt;(MONTH(fpdate)+MOD((A412-1),12)),DATE(YEAR(fpdate),MONTH(fpdate)+(A412-1)+1,0),DATE(YEAR(fpdate),MONTH(fpdate)+(A412-1),DAY(fpdate))))</f>
      </c>
      <c r="C412" s="6">
        <f aca="true" t="shared" si="50" ref="C412:C475">IF(A412="","",IF(OR(A412=nper,payment&gt;ROUND((1+rate)*H411,2)),ROUND((1+rate)*H411,2),payment))</f>
      </c>
      <c r="D412" s="6">
        <f aca="true" t="shared" si="51" ref="D412:D475">IF(A412="","",IF(H411&lt;=payment,0,IF(IF(MOD(A412,int)=0,$D$14,0)+C412&gt;=H411+F412,H411+F412-C412,IF(MOD(A412,int)=0,$D$14,0)+IF(IF(MOD(A412,int)=0,$D$14,0)+IF(MOD(A412,12)=0,$D$16,0)+C412&lt;H411+F412,IF(MOD(A412,12)=0,$D$16,0),H411+F412-IF(MOD(A412,int)=0,$D$14,0)-C412))))</f>
      </c>
      <c r="E412" s="8"/>
      <c r="F412" s="6">
        <f aca="true" t="shared" si="52" ref="F412:F475">IF(A412="","",ROUND(rate*H411,2))</f>
      </c>
      <c r="G412" s="6">
        <f aca="true" t="shared" si="53" ref="G412:G475">IF(A412="","",C412-F412+E412+IF(D412="",0,D412))</f>
      </c>
      <c r="H412" s="6">
        <f aca="true" t="shared" si="54" ref="H412:H475">IF(A412="","",H411-G412)</f>
      </c>
      <c r="I412" s="6"/>
      <c r="J412" s="6"/>
      <c r="K412" s="6">
        <f aca="true" t="shared" si="55" ref="K412:K475">IF(A412="","",$L$22*F412)</f>
      </c>
      <c r="L412" s="52">
        <f>IF(A412="","",SUM($K$28:K412))</f>
      </c>
    </row>
    <row r="413" spans="1:12" ht="12.75">
      <c r="A413" s="4">
        <f t="shared" si="48"/>
      </c>
      <c r="B413" s="5">
        <f t="shared" si="49"/>
      </c>
      <c r="C413" s="6">
        <f t="shared" si="50"/>
      </c>
      <c r="D413" s="6">
        <f t="shared" si="51"/>
      </c>
      <c r="E413" s="8"/>
      <c r="F413" s="6">
        <f t="shared" si="52"/>
      </c>
      <c r="G413" s="6">
        <f t="shared" si="53"/>
      </c>
      <c r="H413" s="6">
        <f t="shared" si="54"/>
      </c>
      <c r="I413" s="6"/>
      <c r="J413" s="6"/>
      <c r="K413" s="6">
        <f t="shared" si="55"/>
      </c>
      <c r="L413" s="52">
        <f>IF(A413="","",SUM($K$28:K413))</f>
      </c>
    </row>
    <row r="414" spans="1:12" ht="12.75">
      <c r="A414" s="4">
        <f t="shared" si="48"/>
      </c>
      <c r="B414" s="5">
        <f t="shared" si="49"/>
      </c>
      <c r="C414" s="6">
        <f t="shared" si="50"/>
      </c>
      <c r="D414" s="6">
        <f t="shared" si="51"/>
      </c>
      <c r="E414" s="8"/>
      <c r="F414" s="6">
        <f t="shared" si="52"/>
      </c>
      <c r="G414" s="6">
        <f t="shared" si="53"/>
      </c>
      <c r="H414" s="6">
        <f t="shared" si="54"/>
      </c>
      <c r="I414" s="6"/>
      <c r="J414" s="6"/>
      <c r="K414" s="6">
        <f t="shared" si="55"/>
      </c>
      <c r="L414" s="52">
        <f>IF(A414="","",SUM($K$28:K414))</f>
      </c>
    </row>
    <row r="415" spans="1:12" ht="12.75">
      <c r="A415" s="4">
        <f t="shared" si="48"/>
      </c>
      <c r="B415" s="5">
        <f t="shared" si="49"/>
      </c>
      <c r="C415" s="6">
        <f t="shared" si="50"/>
      </c>
      <c r="D415" s="6">
        <f t="shared" si="51"/>
      </c>
      <c r="E415" s="8"/>
      <c r="F415" s="6">
        <f t="shared" si="52"/>
      </c>
      <c r="G415" s="6">
        <f t="shared" si="53"/>
      </c>
      <c r="H415" s="6">
        <f t="shared" si="54"/>
      </c>
      <c r="I415" s="6"/>
      <c r="J415" s="6"/>
      <c r="K415" s="6">
        <f t="shared" si="55"/>
      </c>
      <c r="L415" s="52">
        <f>IF(A415="","",SUM($K$28:K415))</f>
      </c>
    </row>
    <row r="416" spans="1:12" ht="12.75">
      <c r="A416" s="4">
        <f t="shared" si="48"/>
      </c>
      <c r="B416" s="5">
        <f t="shared" si="49"/>
      </c>
      <c r="C416" s="6">
        <f t="shared" si="50"/>
      </c>
      <c r="D416" s="6">
        <f t="shared" si="51"/>
      </c>
      <c r="E416" s="8"/>
      <c r="F416" s="6">
        <f t="shared" si="52"/>
      </c>
      <c r="G416" s="6">
        <f t="shared" si="53"/>
      </c>
      <c r="H416" s="6">
        <f t="shared" si="54"/>
      </c>
      <c r="I416" s="6"/>
      <c r="J416" s="6"/>
      <c r="K416" s="6">
        <f t="shared" si="55"/>
      </c>
      <c r="L416" s="52">
        <f>IF(A416="","",SUM($K$28:K416))</f>
      </c>
    </row>
    <row r="417" spans="1:12" ht="12.75">
      <c r="A417" s="4">
        <f t="shared" si="48"/>
      </c>
      <c r="B417" s="5">
        <f t="shared" si="49"/>
      </c>
      <c r="C417" s="6">
        <f t="shared" si="50"/>
      </c>
      <c r="D417" s="6">
        <f t="shared" si="51"/>
      </c>
      <c r="E417" s="8"/>
      <c r="F417" s="6">
        <f t="shared" si="52"/>
      </c>
      <c r="G417" s="6">
        <f t="shared" si="53"/>
      </c>
      <c r="H417" s="6">
        <f t="shared" si="54"/>
      </c>
      <c r="I417" s="6"/>
      <c r="J417" s="6"/>
      <c r="K417" s="6">
        <f t="shared" si="55"/>
      </c>
      <c r="L417" s="52">
        <f>IF(A417="","",SUM($K$28:K417))</f>
      </c>
    </row>
    <row r="418" spans="1:12" ht="12.75">
      <c r="A418" s="4">
        <f t="shared" si="48"/>
      </c>
      <c r="B418" s="5">
        <f t="shared" si="49"/>
      </c>
      <c r="C418" s="6">
        <f t="shared" si="50"/>
      </c>
      <c r="D418" s="6">
        <f t="shared" si="51"/>
      </c>
      <c r="E418" s="8"/>
      <c r="F418" s="6">
        <f t="shared" si="52"/>
      </c>
      <c r="G418" s="6">
        <f t="shared" si="53"/>
      </c>
      <c r="H418" s="6">
        <f t="shared" si="54"/>
      </c>
      <c r="I418" s="6"/>
      <c r="J418" s="6"/>
      <c r="K418" s="6">
        <f t="shared" si="55"/>
      </c>
      <c r="L418" s="52">
        <f>IF(A418="","",SUM($K$28:K418))</f>
      </c>
    </row>
    <row r="419" spans="1:12" ht="12.75">
      <c r="A419" s="4">
        <f t="shared" si="48"/>
      </c>
      <c r="B419" s="5">
        <f t="shared" si="49"/>
      </c>
      <c r="C419" s="6">
        <f t="shared" si="50"/>
      </c>
      <c r="D419" s="6">
        <f t="shared" si="51"/>
      </c>
      <c r="E419" s="8"/>
      <c r="F419" s="6">
        <f t="shared" si="52"/>
      </c>
      <c r="G419" s="6">
        <f t="shared" si="53"/>
      </c>
      <c r="H419" s="6">
        <f t="shared" si="54"/>
      </c>
      <c r="I419" s="6"/>
      <c r="J419" s="6"/>
      <c r="K419" s="6">
        <f t="shared" si="55"/>
      </c>
      <c r="L419" s="52">
        <f>IF(A419="","",SUM($K$28:K419))</f>
      </c>
    </row>
    <row r="420" spans="1:12" ht="12.75">
      <c r="A420" s="4">
        <f t="shared" si="48"/>
      </c>
      <c r="B420" s="5">
        <f t="shared" si="49"/>
      </c>
      <c r="C420" s="6">
        <f t="shared" si="50"/>
      </c>
      <c r="D420" s="6">
        <f t="shared" si="51"/>
      </c>
      <c r="E420" s="8"/>
      <c r="F420" s="6">
        <f t="shared" si="52"/>
      </c>
      <c r="G420" s="6">
        <f t="shared" si="53"/>
      </c>
      <c r="H420" s="6">
        <f t="shared" si="54"/>
      </c>
      <c r="I420" s="6"/>
      <c r="J420" s="6"/>
      <c r="K420" s="6">
        <f t="shared" si="55"/>
      </c>
      <c r="L420" s="52">
        <f>IF(A420="","",SUM($K$28:K420))</f>
      </c>
    </row>
    <row r="421" spans="1:12" ht="12.75">
      <c r="A421" s="4">
        <f t="shared" si="48"/>
      </c>
      <c r="B421" s="5">
        <f t="shared" si="49"/>
      </c>
      <c r="C421" s="6">
        <f t="shared" si="50"/>
      </c>
      <c r="D421" s="6">
        <f t="shared" si="51"/>
      </c>
      <c r="E421" s="8"/>
      <c r="F421" s="6">
        <f t="shared" si="52"/>
      </c>
      <c r="G421" s="6">
        <f t="shared" si="53"/>
      </c>
      <c r="H421" s="6">
        <f t="shared" si="54"/>
      </c>
      <c r="I421" s="6"/>
      <c r="J421" s="6"/>
      <c r="K421" s="6">
        <f t="shared" si="55"/>
      </c>
      <c r="L421" s="52">
        <f>IF(A421="","",SUM($K$28:K421))</f>
      </c>
    </row>
    <row r="422" spans="1:12" ht="12.75">
      <c r="A422" s="4">
        <f t="shared" si="48"/>
      </c>
      <c r="B422" s="5">
        <f t="shared" si="49"/>
      </c>
      <c r="C422" s="6">
        <f t="shared" si="50"/>
      </c>
      <c r="D422" s="6">
        <f t="shared" si="51"/>
      </c>
      <c r="E422" s="8"/>
      <c r="F422" s="6">
        <f t="shared" si="52"/>
      </c>
      <c r="G422" s="6">
        <f t="shared" si="53"/>
      </c>
      <c r="H422" s="6">
        <f t="shared" si="54"/>
      </c>
      <c r="I422" s="6"/>
      <c r="J422" s="6"/>
      <c r="K422" s="6">
        <f t="shared" si="55"/>
      </c>
      <c r="L422" s="52">
        <f>IF(A422="","",SUM($K$28:K422))</f>
      </c>
    </row>
    <row r="423" spans="1:12" ht="12.75">
      <c r="A423" s="4">
        <f t="shared" si="48"/>
      </c>
      <c r="B423" s="5">
        <f t="shared" si="49"/>
      </c>
      <c r="C423" s="6">
        <f t="shared" si="50"/>
      </c>
      <c r="D423" s="6">
        <f t="shared" si="51"/>
      </c>
      <c r="E423" s="8"/>
      <c r="F423" s="6">
        <f t="shared" si="52"/>
      </c>
      <c r="G423" s="6">
        <f t="shared" si="53"/>
      </c>
      <c r="H423" s="6">
        <f t="shared" si="54"/>
      </c>
      <c r="I423" s="6"/>
      <c r="J423" s="6"/>
      <c r="K423" s="6">
        <f t="shared" si="55"/>
      </c>
      <c r="L423" s="52">
        <f>IF(A423="","",SUM($K$28:K423))</f>
      </c>
    </row>
    <row r="424" spans="1:12" ht="12.75">
      <c r="A424" s="4">
        <f t="shared" si="48"/>
      </c>
      <c r="B424" s="5">
        <f t="shared" si="49"/>
      </c>
      <c r="C424" s="6">
        <f t="shared" si="50"/>
      </c>
      <c r="D424" s="6">
        <f t="shared" si="51"/>
      </c>
      <c r="E424" s="8"/>
      <c r="F424" s="6">
        <f t="shared" si="52"/>
      </c>
      <c r="G424" s="6">
        <f t="shared" si="53"/>
      </c>
      <c r="H424" s="6">
        <f t="shared" si="54"/>
      </c>
      <c r="I424" s="6"/>
      <c r="J424" s="6"/>
      <c r="K424" s="6">
        <f t="shared" si="55"/>
      </c>
      <c r="L424" s="52">
        <f>IF(A424="","",SUM($K$28:K424))</f>
      </c>
    </row>
    <row r="425" spans="1:12" ht="12.75">
      <c r="A425" s="4">
        <f t="shared" si="48"/>
      </c>
      <c r="B425" s="5">
        <f t="shared" si="49"/>
      </c>
      <c r="C425" s="6">
        <f t="shared" si="50"/>
      </c>
      <c r="D425" s="6">
        <f t="shared" si="51"/>
      </c>
      <c r="E425" s="8"/>
      <c r="F425" s="6">
        <f t="shared" si="52"/>
      </c>
      <c r="G425" s="6">
        <f t="shared" si="53"/>
      </c>
      <c r="H425" s="6">
        <f t="shared" si="54"/>
      </c>
      <c r="I425" s="6"/>
      <c r="J425" s="6"/>
      <c r="K425" s="6">
        <f t="shared" si="55"/>
      </c>
      <c r="L425" s="52">
        <f>IF(A425="","",SUM($K$28:K425))</f>
      </c>
    </row>
    <row r="426" spans="1:12" ht="12.75">
      <c r="A426" s="4">
        <f t="shared" si="48"/>
      </c>
      <c r="B426" s="5">
        <f t="shared" si="49"/>
      </c>
      <c r="C426" s="6">
        <f t="shared" si="50"/>
      </c>
      <c r="D426" s="6">
        <f t="shared" si="51"/>
      </c>
      <c r="E426" s="8"/>
      <c r="F426" s="6">
        <f t="shared" si="52"/>
      </c>
      <c r="G426" s="6">
        <f t="shared" si="53"/>
      </c>
      <c r="H426" s="6">
        <f t="shared" si="54"/>
      </c>
      <c r="I426" s="6"/>
      <c r="J426" s="6"/>
      <c r="K426" s="6">
        <f t="shared" si="55"/>
      </c>
      <c r="L426" s="52">
        <f>IF(A426="","",SUM($K$28:K426))</f>
      </c>
    </row>
    <row r="427" spans="1:12" ht="12.75">
      <c r="A427" s="4">
        <f t="shared" si="48"/>
      </c>
      <c r="B427" s="5">
        <f t="shared" si="49"/>
      </c>
      <c r="C427" s="6">
        <f t="shared" si="50"/>
      </c>
      <c r="D427" s="6">
        <f t="shared" si="51"/>
      </c>
      <c r="E427" s="8"/>
      <c r="F427" s="6">
        <f t="shared" si="52"/>
      </c>
      <c r="G427" s="6">
        <f t="shared" si="53"/>
      </c>
      <c r="H427" s="6">
        <f t="shared" si="54"/>
      </c>
      <c r="I427" s="6"/>
      <c r="J427" s="6"/>
      <c r="K427" s="6">
        <f t="shared" si="55"/>
      </c>
      <c r="L427" s="52">
        <f>IF(A427="","",SUM($K$28:K427))</f>
      </c>
    </row>
    <row r="428" spans="1:12" ht="12.75">
      <c r="A428" s="4">
        <f t="shared" si="48"/>
      </c>
      <c r="B428" s="5">
        <f t="shared" si="49"/>
      </c>
      <c r="C428" s="6">
        <f t="shared" si="50"/>
      </c>
      <c r="D428" s="6">
        <f t="shared" si="51"/>
      </c>
      <c r="E428" s="8"/>
      <c r="F428" s="6">
        <f t="shared" si="52"/>
      </c>
      <c r="G428" s="6">
        <f t="shared" si="53"/>
      </c>
      <c r="H428" s="6">
        <f t="shared" si="54"/>
      </c>
      <c r="I428" s="6"/>
      <c r="J428" s="6"/>
      <c r="K428" s="6">
        <f t="shared" si="55"/>
      </c>
      <c r="L428" s="52">
        <f>IF(A428="","",SUM($K$28:K428))</f>
      </c>
    </row>
    <row r="429" spans="1:12" ht="12.75">
      <c r="A429" s="4">
        <f t="shared" si="48"/>
      </c>
      <c r="B429" s="5">
        <f t="shared" si="49"/>
      </c>
      <c r="C429" s="6">
        <f t="shared" si="50"/>
      </c>
      <c r="D429" s="6">
        <f t="shared" si="51"/>
      </c>
      <c r="E429" s="8"/>
      <c r="F429" s="6">
        <f t="shared" si="52"/>
      </c>
      <c r="G429" s="6">
        <f t="shared" si="53"/>
      </c>
      <c r="H429" s="6">
        <f t="shared" si="54"/>
      </c>
      <c r="I429" s="6"/>
      <c r="J429" s="6"/>
      <c r="K429" s="6">
        <f t="shared" si="55"/>
      </c>
      <c r="L429" s="52">
        <f>IF(A429="","",SUM($K$28:K429))</f>
      </c>
    </row>
    <row r="430" spans="1:12" ht="12.75">
      <c r="A430" s="4">
        <f t="shared" si="48"/>
      </c>
      <c r="B430" s="5">
        <f t="shared" si="49"/>
      </c>
      <c r="C430" s="6">
        <f t="shared" si="50"/>
      </c>
      <c r="D430" s="6">
        <f t="shared" si="51"/>
      </c>
      <c r="E430" s="8"/>
      <c r="F430" s="6">
        <f t="shared" si="52"/>
      </c>
      <c r="G430" s="6">
        <f t="shared" si="53"/>
      </c>
      <c r="H430" s="6">
        <f t="shared" si="54"/>
      </c>
      <c r="I430" s="6"/>
      <c r="J430" s="6"/>
      <c r="K430" s="6">
        <f t="shared" si="55"/>
      </c>
      <c r="L430" s="52">
        <f>IF(A430="","",SUM($K$28:K430))</f>
      </c>
    </row>
    <row r="431" spans="1:12" ht="12.75">
      <c r="A431" s="4">
        <f t="shared" si="48"/>
      </c>
      <c r="B431" s="5">
        <f t="shared" si="49"/>
      </c>
      <c r="C431" s="6">
        <f t="shared" si="50"/>
      </c>
      <c r="D431" s="6">
        <f t="shared" si="51"/>
      </c>
      <c r="E431" s="8"/>
      <c r="F431" s="6">
        <f t="shared" si="52"/>
      </c>
      <c r="G431" s="6">
        <f t="shared" si="53"/>
      </c>
      <c r="H431" s="6">
        <f t="shared" si="54"/>
      </c>
      <c r="I431" s="6"/>
      <c r="J431" s="6"/>
      <c r="K431" s="6">
        <f t="shared" si="55"/>
      </c>
      <c r="L431" s="52">
        <f>IF(A431="","",SUM($K$28:K431))</f>
      </c>
    </row>
    <row r="432" spans="1:12" ht="12.75">
      <c r="A432" s="4">
        <f t="shared" si="48"/>
      </c>
      <c r="B432" s="5">
        <f t="shared" si="49"/>
      </c>
      <c r="C432" s="6">
        <f t="shared" si="50"/>
      </c>
      <c r="D432" s="6">
        <f t="shared" si="51"/>
      </c>
      <c r="E432" s="8"/>
      <c r="F432" s="6">
        <f t="shared" si="52"/>
      </c>
      <c r="G432" s="6">
        <f t="shared" si="53"/>
      </c>
      <c r="H432" s="6">
        <f t="shared" si="54"/>
      </c>
      <c r="I432" s="6"/>
      <c r="J432" s="6"/>
      <c r="K432" s="6">
        <f t="shared" si="55"/>
      </c>
      <c r="L432" s="52">
        <f>IF(A432="","",SUM($K$28:K432))</f>
      </c>
    </row>
    <row r="433" spans="1:12" ht="12.75">
      <c r="A433" s="4">
        <f t="shared" si="48"/>
      </c>
      <c r="B433" s="5">
        <f t="shared" si="49"/>
      </c>
      <c r="C433" s="6">
        <f t="shared" si="50"/>
      </c>
      <c r="D433" s="6">
        <f t="shared" si="51"/>
      </c>
      <c r="E433" s="8"/>
      <c r="F433" s="6">
        <f t="shared" si="52"/>
      </c>
      <c r="G433" s="6">
        <f t="shared" si="53"/>
      </c>
      <c r="H433" s="6">
        <f t="shared" si="54"/>
      </c>
      <c r="I433" s="6"/>
      <c r="J433" s="6"/>
      <c r="K433" s="6">
        <f t="shared" si="55"/>
      </c>
      <c r="L433" s="52">
        <f>IF(A433="","",SUM($K$28:K433))</f>
      </c>
    </row>
    <row r="434" spans="1:12" ht="12.75">
      <c r="A434" s="4">
        <f t="shared" si="48"/>
      </c>
      <c r="B434" s="5">
        <f t="shared" si="49"/>
      </c>
      <c r="C434" s="6">
        <f t="shared" si="50"/>
      </c>
      <c r="D434" s="6">
        <f t="shared" si="51"/>
      </c>
      <c r="E434" s="8"/>
      <c r="F434" s="6">
        <f t="shared" si="52"/>
      </c>
      <c r="G434" s="6">
        <f t="shared" si="53"/>
      </c>
      <c r="H434" s="6">
        <f t="shared" si="54"/>
      </c>
      <c r="I434" s="6"/>
      <c r="J434" s="6"/>
      <c r="K434" s="6">
        <f t="shared" si="55"/>
      </c>
      <c r="L434" s="52">
        <f>IF(A434="","",SUM($K$28:K434))</f>
      </c>
    </row>
    <row r="435" spans="1:12" ht="12.75">
      <c r="A435" s="4">
        <f t="shared" si="48"/>
      </c>
      <c r="B435" s="5">
        <f t="shared" si="49"/>
      </c>
      <c r="C435" s="6">
        <f t="shared" si="50"/>
      </c>
      <c r="D435" s="6">
        <f t="shared" si="51"/>
      </c>
      <c r="E435" s="8"/>
      <c r="F435" s="6">
        <f t="shared" si="52"/>
      </c>
      <c r="G435" s="6">
        <f t="shared" si="53"/>
      </c>
      <c r="H435" s="6">
        <f t="shared" si="54"/>
      </c>
      <c r="I435" s="6"/>
      <c r="J435" s="6"/>
      <c r="K435" s="6">
        <f t="shared" si="55"/>
      </c>
      <c r="L435" s="52">
        <f>IF(A435="","",SUM($K$28:K435))</f>
      </c>
    </row>
    <row r="436" spans="1:12" ht="12.75">
      <c r="A436" s="4">
        <f t="shared" si="48"/>
      </c>
      <c r="B436" s="5">
        <f t="shared" si="49"/>
      </c>
      <c r="C436" s="6">
        <f t="shared" si="50"/>
      </c>
      <c r="D436" s="6">
        <f t="shared" si="51"/>
      </c>
      <c r="E436" s="8"/>
      <c r="F436" s="6">
        <f t="shared" si="52"/>
      </c>
      <c r="G436" s="6">
        <f t="shared" si="53"/>
      </c>
      <c r="H436" s="6">
        <f t="shared" si="54"/>
      </c>
      <c r="I436" s="6"/>
      <c r="J436" s="6"/>
      <c r="K436" s="6">
        <f t="shared" si="55"/>
      </c>
      <c r="L436" s="52">
        <f>IF(A436="","",SUM($K$28:K436))</f>
      </c>
    </row>
    <row r="437" spans="1:12" ht="12.75">
      <c r="A437" s="4">
        <f t="shared" si="48"/>
      </c>
      <c r="B437" s="5">
        <f t="shared" si="49"/>
      </c>
      <c r="C437" s="6">
        <f t="shared" si="50"/>
      </c>
      <c r="D437" s="6">
        <f t="shared" si="51"/>
      </c>
      <c r="E437" s="8"/>
      <c r="F437" s="6">
        <f t="shared" si="52"/>
      </c>
      <c r="G437" s="6">
        <f t="shared" si="53"/>
      </c>
      <c r="H437" s="6">
        <f t="shared" si="54"/>
      </c>
      <c r="I437" s="6"/>
      <c r="J437" s="6"/>
      <c r="K437" s="6">
        <f t="shared" si="55"/>
      </c>
      <c r="L437" s="52">
        <f>IF(A437="","",SUM($K$28:K437))</f>
      </c>
    </row>
    <row r="438" spans="1:12" ht="12.75">
      <c r="A438" s="4">
        <f t="shared" si="48"/>
      </c>
      <c r="B438" s="5">
        <f t="shared" si="49"/>
      </c>
      <c r="C438" s="6">
        <f t="shared" si="50"/>
      </c>
      <c r="D438" s="6">
        <f t="shared" si="51"/>
      </c>
      <c r="E438" s="8"/>
      <c r="F438" s="6">
        <f t="shared" si="52"/>
      </c>
      <c r="G438" s="6">
        <f t="shared" si="53"/>
      </c>
      <c r="H438" s="6">
        <f t="shared" si="54"/>
      </c>
      <c r="I438" s="6"/>
      <c r="J438" s="6"/>
      <c r="K438" s="6">
        <f t="shared" si="55"/>
      </c>
      <c r="L438" s="52">
        <f>IF(A438="","",SUM($K$28:K438))</f>
      </c>
    </row>
    <row r="439" spans="1:12" ht="12.75">
      <c r="A439" s="4">
        <f t="shared" si="48"/>
      </c>
      <c r="B439" s="5">
        <f t="shared" si="49"/>
      </c>
      <c r="C439" s="6">
        <f t="shared" si="50"/>
      </c>
      <c r="D439" s="6">
        <f t="shared" si="51"/>
      </c>
      <c r="E439" s="8"/>
      <c r="F439" s="6">
        <f t="shared" si="52"/>
      </c>
      <c r="G439" s="6">
        <f t="shared" si="53"/>
      </c>
      <c r="H439" s="6">
        <f t="shared" si="54"/>
      </c>
      <c r="I439" s="6"/>
      <c r="J439" s="6"/>
      <c r="K439" s="6">
        <f t="shared" si="55"/>
      </c>
      <c r="L439" s="52">
        <f>IF(A439="","",SUM($K$28:K439))</f>
      </c>
    </row>
    <row r="440" spans="1:12" ht="12.75">
      <c r="A440" s="4">
        <f t="shared" si="48"/>
      </c>
      <c r="B440" s="5">
        <f t="shared" si="49"/>
      </c>
      <c r="C440" s="6">
        <f t="shared" si="50"/>
      </c>
      <c r="D440" s="6">
        <f t="shared" si="51"/>
      </c>
      <c r="E440" s="8"/>
      <c r="F440" s="6">
        <f t="shared" si="52"/>
      </c>
      <c r="G440" s="6">
        <f t="shared" si="53"/>
      </c>
      <c r="H440" s="6">
        <f t="shared" si="54"/>
      </c>
      <c r="I440" s="6"/>
      <c r="J440" s="6"/>
      <c r="K440" s="6">
        <f t="shared" si="55"/>
      </c>
      <c r="L440" s="52">
        <f>IF(A440="","",SUM($K$28:K440))</f>
      </c>
    </row>
    <row r="441" spans="1:12" ht="12.75">
      <c r="A441" s="4">
        <f t="shared" si="48"/>
      </c>
      <c r="B441" s="5">
        <f t="shared" si="49"/>
      </c>
      <c r="C441" s="6">
        <f t="shared" si="50"/>
      </c>
      <c r="D441" s="6">
        <f t="shared" si="51"/>
      </c>
      <c r="E441" s="8"/>
      <c r="F441" s="6">
        <f t="shared" si="52"/>
      </c>
      <c r="G441" s="6">
        <f t="shared" si="53"/>
      </c>
      <c r="H441" s="6">
        <f t="shared" si="54"/>
      </c>
      <c r="I441" s="6"/>
      <c r="J441" s="6"/>
      <c r="K441" s="6">
        <f t="shared" si="55"/>
      </c>
      <c r="L441" s="52">
        <f>IF(A441="","",SUM($K$28:K441))</f>
      </c>
    </row>
    <row r="442" spans="1:12" ht="12.75">
      <c r="A442" s="4">
        <f t="shared" si="48"/>
      </c>
      <c r="B442" s="5">
        <f t="shared" si="49"/>
      </c>
      <c r="C442" s="6">
        <f t="shared" si="50"/>
      </c>
      <c r="D442" s="6">
        <f t="shared" si="51"/>
      </c>
      <c r="E442" s="8"/>
      <c r="F442" s="6">
        <f t="shared" si="52"/>
      </c>
      <c r="G442" s="6">
        <f t="shared" si="53"/>
      </c>
      <c r="H442" s="6">
        <f t="shared" si="54"/>
      </c>
      <c r="I442" s="6"/>
      <c r="J442" s="6"/>
      <c r="K442" s="6">
        <f t="shared" si="55"/>
      </c>
      <c r="L442" s="52">
        <f>IF(A442="","",SUM($K$28:K442))</f>
      </c>
    </row>
    <row r="443" spans="1:12" ht="12.75">
      <c r="A443" s="4">
        <f t="shared" si="48"/>
      </c>
      <c r="B443" s="5">
        <f t="shared" si="49"/>
      </c>
      <c r="C443" s="6">
        <f t="shared" si="50"/>
      </c>
      <c r="D443" s="6">
        <f t="shared" si="51"/>
      </c>
      <c r="E443" s="8"/>
      <c r="F443" s="6">
        <f t="shared" si="52"/>
      </c>
      <c r="G443" s="6">
        <f t="shared" si="53"/>
      </c>
      <c r="H443" s="6">
        <f t="shared" si="54"/>
      </c>
      <c r="I443" s="6"/>
      <c r="J443" s="6"/>
      <c r="K443" s="6">
        <f t="shared" si="55"/>
      </c>
      <c r="L443" s="52">
        <f>IF(A443="","",SUM($K$28:K443))</f>
      </c>
    </row>
    <row r="444" spans="1:12" ht="12.75">
      <c r="A444" s="4">
        <f t="shared" si="48"/>
      </c>
      <c r="B444" s="5">
        <f t="shared" si="49"/>
      </c>
      <c r="C444" s="6">
        <f t="shared" si="50"/>
      </c>
      <c r="D444" s="6">
        <f t="shared" si="51"/>
      </c>
      <c r="E444" s="8"/>
      <c r="F444" s="6">
        <f t="shared" si="52"/>
      </c>
      <c r="G444" s="6">
        <f t="shared" si="53"/>
      </c>
      <c r="H444" s="6">
        <f t="shared" si="54"/>
      </c>
      <c r="I444" s="6"/>
      <c r="J444" s="6"/>
      <c r="K444" s="6">
        <f t="shared" si="55"/>
      </c>
      <c r="L444" s="52">
        <f>IF(A444="","",SUM($K$28:K444))</f>
      </c>
    </row>
    <row r="445" spans="1:12" ht="12.75">
      <c r="A445" s="4">
        <f t="shared" si="48"/>
      </c>
      <c r="B445" s="5">
        <f t="shared" si="49"/>
      </c>
      <c r="C445" s="6">
        <f t="shared" si="50"/>
      </c>
      <c r="D445" s="6">
        <f t="shared" si="51"/>
      </c>
      <c r="E445" s="8"/>
      <c r="F445" s="6">
        <f t="shared" si="52"/>
      </c>
      <c r="G445" s="6">
        <f t="shared" si="53"/>
      </c>
      <c r="H445" s="6">
        <f t="shared" si="54"/>
      </c>
      <c r="I445" s="6"/>
      <c r="J445" s="6"/>
      <c r="K445" s="6">
        <f t="shared" si="55"/>
      </c>
      <c r="L445" s="52">
        <f>IF(A445="","",SUM($K$28:K445))</f>
      </c>
    </row>
    <row r="446" spans="1:12" ht="12.75">
      <c r="A446" s="4">
        <f t="shared" si="48"/>
      </c>
      <c r="B446" s="5">
        <f t="shared" si="49"/>
      </c>
      <c r="C446" s="6">
        <f t="shared" si="50"/>
      </c>
      <c r="D446" s="6">
        <f t="shared" si="51"/>
      </c>
      <c r="E446" s="8"/>
      <c r="F446" s="6">
        <f t="shared" si="52"/>
      </c>
      <c r="G446" s="6">
        <f t="shared" si="53"/>
      </c>
      <c r="H446" s="6">
        <f t="shared" si="54"/>
      </c>
      <c r="I446" s="6"/>
      <c r="J446" s="6"/>
      <c r="K446" s="6">
        <f t="shared" si="55"/>
      </c>
      <c r="L446" s="52">
        <f>IF(A446="","",SUM($K$28:K446))</f>
      </c>
    </row>
    <row r="447" spans="1:12" ht="12.75">
      <c r="A447" s="4">
        <f t="shared" si="48"/>
      </c>
      <c r="B447" s="5">
        <f t="shared" si="49"/>
      </c>
      <c r="C447" s="6">
        <f t="shared" si="50"/>
      </c>
      <c r="D447" s="6">
        <f t="shared" si="51"/>
      </c>
      <c r="E447" s="8"/>
      <c r="F447" s="6">
        <f t="shared" si="52"/>
      </c>
      <c r="G447" s="6">
        <f t="shared" si="53"/>
      </c>
      <c r="H447" s="6">
        <f t="shared" si="54"/>
      </c>
      <c r="I447" s="6"/>
      <c r="J447" s="6"/>
      <c r="K447" s="6">
        <f t="shared" si="55"/>
      </c>
      <c r="L447" s="52">
        <f>IF(A447="","",SUM($K$28:K447))</f>
      </c>
    </row>
    <row r="448" spans="1:12" ht="12.75">
      <c r="A448" s="4">
        <f t="shared" si="48"/>
      </c>
      <c r="B448" s="5">
        <f t="shared" si="49"/>
      </c>
      <c r="C448" s="6">
        <f t="shared" si="50"/>
      </c>
      <c r="D448" s="6">
        <f t="shared" si="51"/>
      </c>
      <c r="E448" s="8"/>
      <c r="F448" s="6">
        <f t="shared" si="52"/>
      </c>
      <c r="G448" s="6">
        <f t="shared" si="53"/>
      </c>
      <c r="H448" s="6">
        <f t="shared" si="54"/>
      </c>
      <c r="I448" s="6"/>
      <c r="J448" s="6"/>
      <c r="K448" s="6">
        <f t="shared" si="55"/>
      </c>
      <c r="L448" s="52">
        <f>IF(A448="","",SUM($K$28:K448))</f>
      </c>
    </row>
    <row r="449" spans="1:12" ht="12.75">
      <c r="A449" s="4">
        <f t="shared" si="48"/>
      </c>
      <c r="B449" s="5">
        <f t="shared" si="49"/>
      </c>
      <c r="C449" s="6">
        <f t="shared" si="50"/>
      </c>
      <c r="D449" s="6">
        <f t="shared" si="51"/>
      </c>
      <c r="E449" s="8"/>
      <c r="F449" s="6">
        <f t="shared" si="52"/>
      </c>
      <c r="G449" s="6">
        <f t="shared" si="53"/>
      </c>
      <c r="H449" s="6">
        <f t="shared" si="54"/>
      </c>
      <c r="I449" s="6"/>
      <c r="J449" s="6"/>
      <c r="K449" s="6">
        <f t="shared" si="55"/>
      </c>
      <c r="L449" s="52">
        <f>IF(A449="","",SUM($K$28:K449))</f>
      </c>
    </row>
    <row r="450" spans="1:12" ht="12.75">
      <c r="A450" s="4">
        <f t="shared" si="48"/>
      </c>
      <c r="B450" s="5">
        <f t="shared" si="49"/>
      </c>
      <c r="C450" s="6">
        <f t="shared" si="50"/>
      </c>
      <c r="D450" s="6">
        <f t="shared" si="51"/>
      </c>
      <c r="E450" s="8"/>
      <c r="F450" s="6">
        <f t="shared" si="52"/>
      </c>
      <c r="G450" s="6">
        <f t="shared" si="53"/>
      </c>
      <c r="H450" s="6">
        <f t="shared" si="54"/>
      </c>
      <c r="I450" s="6"/>
      <c r="J450" s="6"/>
      <c r="K450" s="6">
        <f t="shared" si="55"/>
      </c>
      <c r="L450" s="52">
        <f>IF(A450="","",SUM($K$28:K450))</f>
      </c>
    </row>
    <row r="451" spans="1:12" ht="12.75">
      <c r="A451" s="4">
        <f t="shared" si="48"/>
      </c>
      <c r="B451" s="5">
        <f t="shared" si="49"/>
      </c>
      <c r="C451" s="6">
        <f t="shared" si="50"/>
      </c>
      <c r="D451" s="6">
        <f t="shared" si="51"/>
      </c>
      <c r="E451" s="8"/>
      <c r="F451" s="6">
        <f t="shared" si="52"/>
      </c>
      <c r="G451" s="6">
        <f t="shared" si="53"/>
      </c>
      <c r="H451" s="6">
        <f t="shared" si="54"/>
      </c>
      <c r="I451" s="6"/>
      <c r="J451" s="6"/>
      <c r="K451" s="6">
        <f t="shared" si="55"/>
      </c>
      <c r="L451" s="52">
        <f>IF(A451="","",SUM($K$28:K451))</f>
      </c>
    </row>
    <row r="452" spans="1:12" ht="12.75">
      <c r="A452" s="4">
        <f t="shared" si="48"/>
      </c>
      <c r="B452" s="5">
        <f t="shared" si="49"/>
      </c>
      <c r="C452" s="6">
        <f t="shared" si="50"/>
      </c>
      <c r="D452" s="6">
        <f t="shared" si="51"/>
      </c>
      <c r="E452" s="8"/>
      <c r="F452" s="6">
        <f t="shared" si="52"/>
      </c>
      <c r="G452" s="6">
        <f t="shared" si="53"/>
      </c>
      <c r="H452" s="6">
        <f t="shared" si="54"/>
      </c>
      <c r="I452" s="6"/>
      <c r="J452" s="6"/>
      <c r="K452" s="6">
        <f t="shared" si="55"/>
      </c>
      <c r="L452" s="52">
        <f>IF(A452="","",SUM($K$28:K452))</f>
      </c>
    </row>
    <row r="453" spans="1:12" ht="12.75">
      <c r="A453" s="4">
        <f t="shared" si="48"/>
      </c>
      <c r="B453" s="5">
        <f t="shared" si="49"/>
      </c>
      <c r="C453" s="6">
        <f t="shared" si="50"/>
      </c>
      <c r="D453" s="6">
        <f t="shared" si="51"/>
      </c>
      <c r="E453" s="8"/>
      <c r="F453" s="6">
        <f t="shared" si="52"/>
      </c>
      <c r="G453" s="6">
        <f t="shared" si="53"/>
      </c>
      <c r="H453" s="6">
        <f t="shared" si="54"/>
      </c>
      <c r="I453" s="6"/>
      <c r="J453" s="6"/>
      <c r="K453" s="6">
        <f t="shared" si="55"/>
      </c>
      <c r="L453" s="52">
        <f>IF(A453="","",SUM($K$28:K453))</f>
      </c>
    </row>
    <row r="454" spans="1:12" ht="12.75">
      <c r="A454" s="4">
        <f t="shared" si="48"/>
      </c>
      <c r="B454" s="5">
        <f t="shared" si="49"/>
      </c>
      <c r="C454" s="6">
        <f t="shared" si="50"/>
      </c>
      <c r="D454" s="6">
        <f t="shared" si="51"/>
      </c>
      <c r="E454" s="8"/>
      <c r="F454" s="6">
        <f t="shared" si="52"/>
      </c>
      <c r="G454" s="6">
        <f t="shared" si="53"/>
      </c>
      <c r="H454" s="6">
        <f t="shared" si="54"/>
      </c>
      <c r="I454" s="6"/>
      <c r="J454" s="6"/>
      <c r="K454" s="6">
        <f t="shared" si="55"/>
      </c>
      <c r="L454" s="52">
        <f>IF(A454="","",SUM($K$28:K454))</f>
      </c>
    </row>
    <row r="455" spans="1:12" ht="12.75">
      <c r="A455" s="4">
        <f t="shared" si="48"/>
      </c>
      <c r="B455" s="5">
        <f t="shared" si="49"/>
      </c>
      <c r="C455" s="6">
        <f t="shared" si="50"/>
      </c>
      <c r="D455" s="6">
        <f t="shared" si="51"/>
      </c>
      <c r="E455" s="8"/>
      <c r="F455" s="6">
        <f t="shared" si="52"/>
      </c>
      <c r="G455" s="6">
        <f t="shared" si="53"/>
      </c>
      <c r="H455" s="6">
        <f t="shared" si="54"/>
      </c>
      <c r="I455" s="6"/>
      <c r="J455" s="6"/>
      <c r="K455" s="6">
        <f t="shared" si="55"/>
      </c>
      <c r="L455" s="52">
        <f>IF(A455="","",SUM($K$28:K455))</f>
      </c>
    </row>
    <row r="456" spans="1:12" ht="12.75">
      <c r="A456" s="4">
        <f t="shared" si="48"/>
      </c>
      <c r="B456" s="5">
        <f t="shared" si="49"/>
      </c>
      <c r="C456" s="6">
        <f t="shared" si="50"/>
      </c>
      <c r="D456" s="6">
        <f t="shared" si="51"/>
      </c>
      <c r="E456" s="8"/>
      <c r="F456" s="6">
        <f t="shared" si="52"/>
      </c>
      <c r="G456" s="6">
        <f t="shared" si="53"/>
      </c>
      <c r="H456" s="6">
        <f t="shared" si="54"/>
      </c>
      <c r="I456" s="6"/>
      <c r="J456" s="6"/>
      <c r="K456" s="6">
        <f t="shared" si="55"/>
      </c>
      <c r="L456" s="52">
        <f>IF(A456="","",SUM($K$28:K456))</f>
      </c>
    </row>
    <row r="457" spans="1:12" ht="12.75">
      <c r="A457" s="4">
        <f t="shared" si="48"/>
      </c>
      <c r="B457" s="5">
        <f t="shared" si="49"/>
      </c>
      <c r="C457" s="6">
        <f t="shared" si="50"/>
      </c>
      <c r="D457" s="6">
        <f t="shared" si="51"/>
      </c>
      <c r="E457" s="8"/>
      <c r="F457" s="6">
        <f t="shared" si="52"/>
      </c>
      <c r="G457" s="6">
        <f t="shared" si="53"/>
      </c>
      <c r="H457" s="6">
        <f t="shared" si="54"/>
      </c>
      <c r="I457" s="6"/>
      <c r="J457" s="6"/>
      <c r="K457" s="6">
        <f t="shared" si="55"/>
      </c>
      <c r="L457" s="52">
        <f>IF(A457="","",SUM($K$28:K457))</f>
      </c>
    </row>
    <row r="458" spans="1:12" ht="12.75">
      <c r="A458" s="4">
        <f t="shared" si="48"/>
      </c>
      <c r="B458" s="5">
        <f t="shared" si="49"/>
      </c>
      <c r="C458" s="6">
        <f t="shared" si="50"/>
      </c>
      <c r="D458" s="6">
        <f t="shared" si="51"/>
      </c>
      <c r="E458" s="8"/>
      <c r="F458" s="6">
        <f t="shared" si="52"/>
      </c>
      <c r="G458" s="6">
        <f t="shared" si="53"/>
      </c>
      <c r="H458" s="6">
        <f t="shared" si="54"/>
      </c>
      <c r="I458" s="6"/>
      <c r="J458" s="6"/>
      <c r="K458" s="6">
        <f t="shared" si="55"/>
      </c>
      <c r="L458" s="52">
        <f>IF(A458="","",SUM($K$28:K458))</f>
      </c>
    </row>
    <row r="459" spans="1:12" ht="12.75">
      <c r="A459" s="4">
        <f t="shared" si="48"/>
      </c>
      <c r="B459" s="5">
        <f t="shared" si="49"/>
      </c>
      <c r="C459" s="6">
        <f t="shared" si="50"/>
      </c>
      <c r="D459" s="6">
        <f t="shared" si="51"/>
      </c>
      <c r="E459" s="8"/>
      <c r="F459" s="6">
        <f t="shared" si="52"/>
      </c>
      <c r="G459" s="6">
        <f t="shared" si="53"/>
      </c>
      <c r="H459" s="6">
        <f t="shared" si="54"/>
      </c>
      <c r="I459" s="6"/>
      <c r="J459" s="6"/>
      <c r="K459" s="6">
        <f t="shared" si="55"/>
      </c>
      <c r="L459" s="52">
        <f>IF(A459="","",SUM($K$28:K459))</f>
      </c>
    </row>
    <row r="460" spans="1:12" ht="12.75">
      <c r="A460" s="4">
        <f t="shared" si="48"/>
      </c>
      <c r="B460" s="5">
        <f t="shared" si="49"/>
      </c>
      <c r="C460" s="6">
        <f t="shared" si="50"/>
      </c>
      <c r="D460" s="6">
        <f t="shared" si="51"/>
      </c>
      <c r="E460" s="8"/>
      <c r="F460" s="6">
        <f t="shared" si="52"/>
      </c>
      <c r="G460" s="6">
        <f t="shared" si="53"/>
      </c>
      <c r="H460" s="6">
        <f t="shared" si="54"/>
      </c>
      <c r="I460" s="6"/>
      <c r="J460" s="6"/>
      <c r="K460" s="6">
        <f t="shared" si="55"/>
      </c>
      <c r="L460" s="52">
        <f>IF(A460="","",SUM($K$28:K460))</f>
      </c>
    </row>
    <row r="461" spans="1:12" ht="12.75">
      <c r="A461" s="4">
        <f t="shared" si="48"/>
      </c>
      <c r="B461" s="5">
        <f t="shared" si="49"/>
      </c>
      <c r="C461" s="6">
        <f t="shared" si="50"/>
      </c>
      <c r="D461" s="6">
        <f t="shared" si="51"/>
      </c>
      <c r="E461" s="8"/>
      <c r="F461" s="6">
        <f t="shared" si="52"/>
      </c>
      <c r="G461" s="6">
        <f t="shared" si="53"/>
      </c>
      <c r="H461" s="6">
        <f t="shared" si="54"/>
      </c>
      <c r="I461" s="6"/>
      <c r="J461" s="6"/>
      <c r="K461" s="6">
        <f t="shared" si="55"/>
      </c>
      <c r="L461" s="52">
        <f>IF(A461="","",SUM($K$28:K461))</f>
      </c>
    </row>
    <row r="462" spans="1:12" ht="12.75">
      <c r="A462" s="4">
        <f t="shared" si="48"/>
      </c>
      <c r="B462" s="5">
        <f t="shared" si="49"/>
      </c>
      <c r="C462" s="6">
        <f t="shared" si="50"/>
      </c>
      <c r="D462" s="6">
        <f t="shared" si="51"/>
      </c>
      <c r="E462" s="8"/>
      <c r="F462" s="6">
        <f t="shared" si="52"/>
      </c>
      <c r="G462" s="6">
        <f t="shared" si="53"/>
      </c>
      <c r="H462" s="6">
        <f t="shared" si="54"/>
      </c>
      <c r="I462" s="6"/>
      <c r="J462" s="6"/>
      <c r="K462" s="6">
        <f t="shared" si="55"/>
      </c>
      <c r="L462" s="52">
        <f>IF(A462="","",SUM($K$28:K462))</f>
      </c>
    </row>
    <row r="463" spans="1:12" ht="12.75">
      <c r="A463" s="4">
        <f t="shared" si="48"/>
      </c>
      <c r="B463" s="5">
        <f t="shared" si="49"/>
      </c>
      <c r="C463" s="6">
        <f t="shared" si="50"/>
      </c>
      <c r="D463" s="6">
        <f t="shared" si="51"/>
      </c>
      <c r="E463" s="8"/>
      <c r="F463" s="6">
        <f t="shared" si="52"/>
      </c>
      <c r="G463" s="6">
        <f t="shared" si="53"/>
      </c>
      <c r="H463" s="6">
        <f t="shared" si="54"/>
      </c>
      <c r="I463" s="6"/>
      <c r="J463" s="6"/>
      <c r="K463" s="6">
        <f t="shared" si="55"/>
      </c>
      <c r="L463" s="52">
        <f>IF(A463="","",SUM($K$28:K463))</f>
      </c>
    </row>
    <row r="464" spans="1:12" ht="12.75">
      <c r="A464" s="4">
        <f t="shared" si="48"/>
      </c>
      <c r="B464" s="5">
        <f t="shared" si="49"/>
      </c>
      <c r="C464" s="6">
        <f t="shared" si="50"/>
      </c>
      <c r="D464" s="6">
        <f t="shared" si="51"/>
      </c>
      <c r="E464" s="8"/>
      <c r="F464" s="6">
        <f t="shared" si="52"/>
      </c>
      <c r="G464" s="6">
        <f t="shared" si="53"/>
      </c>
      <c r="H464" s="6">
        <f t="shared" si="54"/>
      </c>
      <c r="I464" s="6"/>
      <c r="J464" s="6"/>
      <c r="K464" s="6">
        <f t="shared" si="55"/>
      </c>
      <c r="L464" s="52">
        <f>IF(A464="","",SUM($K$28:K464))</f>
      </c>
    </row>
    <row r="465" spans="1:12" ht="12.75">
      <c r="A465" s="4">
        <f t="shared" si="48"/>
      </c>
      <c r="B465" s="5">
        <f t="shared" si="49"/>
      </c>
      <c r="C465" s="6">
        <f t="shared" si="50"/>
      </c>
      <c r="D465" s="6">
        <f t="shared" si="51"/>
      </c>
      <c r="E465" s="8"/>
      <c r="F465" s="6">
        <f t="shared" si="52"/>
      </c>
      <c r="G465" s="6">
        <f t="shared" si="53"/>
      </c>
      <c r="H465" s="6">
        <f t="shared" si="54"/>
      </c>
      <c r="I465" s="6"/>
      <c r="J465" s="6"/>
      <c r="K465" s="6">
        <f t="shared" si="55"/>
      </c>
      <c r="L465" s="52">
        <f>IF(A465="","",SUM($K$28:K465))</f>
      </c>
    </row>
    <row r="466" spans="1:12" ht="12.75">
      <c r="A466" s="4">
        <f t="shared" si="48"/>
      </c>
      <c r="B466" s="5">
        <f t="shared" si="49"/>
      </c>
      <c r="C466" s="6">
        <f t="shared" si="50"/>
      </c>
      <c r="D466" s="6">
        <f t="shared" si="51"/>
      </c>
      <c r="E466" s="8"/>
      <c r="F466" s="6">
        <f t="shared" si="52"/>
      </c>
      <c r="G466" s="6">
        <f t="shared" si="53"/>
      </c>
      <c r="H466" s="6">
        <f t="shared" si="54"/>
      </c>
      <c r="I466" s="6"/>
      <c r="J466" s="6"/>
      <c r="K466" s="6">
        <f t="shared" si="55"/>
      </c>
      <c r="L466" s="52">
        <f>IF(A466="","",SUM($K$28:K466))</f>
      </c>
    </row>
    <row r="467" spans="1:12" ht="12.75">
      <c r="A467" s="4">
        <f t="shared" si="48"/>
      </c>
      <c r="B467" s="5">
        <f t="shared" si="49"/>
      </c>
      <c r="C467" s="6">
        <f t="shared" si="50"/>
      </c>
      <c r="D467" s="6">
        <f t="shared" si="51"/>
      </c>
      <c r="E467" s="8"/>
      <c r="F467" s="6">
        <f t="shared" si="52"/>
      </c>
      <c r="G467" s="6">
        <f t="shared" si="53"/>
      </c>
      <c r="H467" s="6">
        <f t="shared" si="54"/>
      </c>
      <c r="I467" s="6"/>
      <c r="J467" s="6"/>
      <c r="K467" s="6">
        <f t="shared" si="55"/>
      </c>
      <c r="L467" s="52">
        <f>IF(A467="","",SUM($K$28:K467))</f>
      </c>
    </row>
    <row r="468" spans="1:12" ht="12.75">
      <c r="A468" s="4">
        <f t="shared" si="48"/>
      </c>
      <c r="B468" s="5">
        <f t="shared" si="49"/>
      </c>
      <c r="C468" s="6">
        <f t="shared" si="50"/>
      </c>
      <c r="D468" s="6">
        <f t="shared" si="51"/>
      </c>
      <c r="E468" s="8"/>
      <c r="F468" s="6">
        <f t="shared" si="52"/>
      </c>
      <c r="G468" s="6">
        <f t="shared" si="53"/>
      </c>
      <c r="H468" s="6">
        <f t="shared" si="54"/>
      </c>
      <c r="I468" s="6"/>
      <c r="J468" s="6"/>
      <c r="K468" s="6">
        <f t="shared" si="55"/>
      </c>
      <c r="L468" s="52">
        <f>IF(A468="","",SUM($K$28:K468))</f>
      </c>
    </row>
    <row r="469" spans="1:12" ht="12.75">
      <c r="A469" s="4">
        <f t="shared" si="48"/>
      </c>
      <c r="B469" s="5">
        <f t="shared" si="49"/>
      </c>
      <c r="C469" s="6">
        <f t="shared" si="50"/>
      </c>
      <c r="D469" s="6">
        <f t="shared" si="51"/>
      </c>
      <c r="E469" s="8"/>
      <c r="F469" s="6">
        <f t="shared" si="52"/>
      </c>
      <c r="G469" s="6">
        <f t="shared" si="53"/>
      </c>
      <c r="H469" s="6">
        <f t="shared" si="54"/>
      </c>
      <c r="I469" s="6"/>
      <c r="J469" s="6"/>
      <c r="K469" s="6">
        <f t="shared" si="55"/>
      </c>
      <c r="L469" s="52">
        <f>IF(A469="","",SUM($K$28:K469))</f>
      </c>
    </row>
    <row r="470" spans="1:12" ht="12.75">
      <c r="A470" s="4">
        <f t="shared" si="48"/>
      </c>
      <c r="B470" s="5">
        <f t="shared" si="49"/>
      </c>
      <c r="C470" s="6">
        <f t="shared" si="50"/>
      </c>
      <c r="D470" s="6">
        <f t="shared" si="51"/>
      </c>
      <c r="E470" s="8"/>
      <c r="F470" s="6">
        <f t="shared" si="52"/>
      </c>
      <c r="G470" s="6">
        <f t="shared" si="53"/>
      </c>
      <c r="H470" s="6">
        <f t="shared" si="54"/>
      </c>
      <c r="I470" s="6"/>
      <c r="J470" s="6"/>
      <c r="K470" s="6">
        <f t="shared" si="55"/>
      </c>
      <c r="L470" s="52">
        <f>IF(A470="","",SUM($K$28:K470))</f>
      </c>
    </row>
    <row r="471" spans="1:12" ht="12.75">
      <c r="A471" s="4">
        <f t="shared" si="48"/>
      </c>
      <c r="B471" s="5">
        <f t="shared" si="49"/>
      </c>
      <c r="C471" s="6">
        <f t="shared" si="50"/>
      </c>
      <c r="D471" s="6">
        <f t="shared" si="51"/>
      </c>
      <c r="E471" s="8"/>
      <c r="F471" s="6">
        <f t="shared" si="52"/>
      </c>
      <c r="G471" s="6">
        <f t="shared" si="53"/>
      </c>
      <c r="H471" s="6">
        <f t="shared" si="54"/>
      </c>
      <c r="I471" s="6"/>
      <c r="J471" s="6"/>
      <c r="K471" s="6">
        <f t="shared" si="55"/>
      </c>
      <c r="L471" s="52">
        <f>IF(A471="","",SUM($K$28:K471))</f>
      </c>
    </row>
    <row r="472" spans="1:12" ht="12.75">
      <c r="A472" s="4">
        <f t="shared" si="48"/>
      </c>
      <c r="B472" s="5">
        <f t="shared" si="49"/>
      </c>
      <c r="C472" s="6">
        <f t="shared" si="50"/>
      </c>
      <c r="D472" s="6">
        <f t="shared" si="51"/>
      </c>
      <c r="E472" s="8"/>
      <c r="F472" s="6">
        <f t="shared" si="52"/>
      </c>
      <c r="G472" s="6">
        <f t="shared" si="53"/>
      </c>
      <c r="H472" s="6">
        <f t="shared" si="54"/>
      </c>
      <c r="I472" s="6"/>
      <c r="J472" s="6"/>
      <c r="K472" s="6">
        <f t="shared" si="55"/>
      </c>
      <c r="L472" s="52">
        <f>IF(A472="","",SUM($K$28:K472))</f>
      </c>
    </row>
    <row r="473" spans="1:12" ht="12.75">
      <c r="A473" s="4">
        <f t="shared" si="48"/>
      </c>
      <c r="B473" s="5">
        <f t="shared" si="49"/>
      </c>
      <c r="C473" s="6">
        <f t="shared" si="50"/>
      </c>
      <c r="D473" s="6">
        <f t="shared" si="51"/>
      </c>
      <c r="E473" s="8"/>
      <c r="F473" s="6">
        <f t="shared" si="52"/>
      </c>
      <c r="G473" s="6">
        <f t="shared" si="53"/>
      </c>
      <c r="H473" s="6">
        <f t="shared" si="54"/>
      </c>
      <c r="I473" s="6"/>
      <c r="J473" s="6"/>
      <c r="K473" s="6">
        <f t="shared" si="55"/>
      </c>
      <c r="L473" s="52">
        <f>IF(A473="","",SUM($K$28:K473))</f>
      </c>
    </row>
    <row r="474" spans="1:12" ht="12.75">
      <c r="A474" s="4">
        <f t="shared" si="48"/>
      </c>
      <c r="B474" s="5">
        <f t="shared" si="49"/>
      </c>
      <c r="C474" s="6">
        <f t="shared" si="50"/>
      </c>
      <c r="D474" s="6">
        <f t="shared" si="51"/>
      </c>
      <c r="E474" s="8"/>
      <c r="F474" s="6">
        <f t="shared" si="52"/>
      </c>
      <c r="G474" s="6">
        <f t="shared" si="53"/>
      </c>
      <c r="H474" s="6">
        <f t="shared" si="54"/>
      </c>
      <c r="I474" s="6"/>
      <c r="J474" s="6"/>
      <c r="K474" s="6">
        <f t="shared" si="55"/>
      </c>
      <c r="L474" s="52">
        <f>IF(A474="","",SUM($K$28:K474))</f>
      </c>
    </row>
    <row r="475" spans="1:12" ht="12.75">
      <c r="A475" s="4">
        <f t="shared" si="48"/>
      </c>
      <c r="B475" s="5">
        <f t="shared" si="49"/>
      </c>
      <c r="C475" s="6">
        <f t="shared" si="50"/>
      </c>
      <c r="D475" s="6">
        <f t="shared" si="51"/>
      </c>
      <c r="E475" s="8"/>
      <c r="F475" s="6">
        <f t="shared" si="52"/>
      </c>
      <c r="G475" s="6">
        <f t="shared" si="53"/>
      </c>
      <c r="H475" s="6">
        <f t="shared" si="54"/>
      </c>
      <c r="I475" s="6"/>
      <c r="J475" s="6"/>
      <c r="K475" s="6">
        <f t="shared" si="55"/>
      </c>
      <c r="L475" s="52">
        <f>IF(A475="","",SUM($K$28:K475))</f>
      </c>
    </row>
    <row r="476" spans="1:12" ht="12.75">
      <c r="A476" s="4">
        <f aca="true" t="shared" si="56" ref="A476:A507">IF(H475="","",IF(OR(A475&gt;=nper,ROUND(H475,2)&lt;=0),"",A475+1))</f>
      </c>
      <c r="B476" s="5">
        <f aca="true" t="shared" si="57" ref="B476:B507">IF(A476="","",IF(MONTH(DATE(YEAR(fpdate),MONTH(fpdate)+(A476-1),DAY(fpdate)))&gt;(MONTH(fpdate)+MOD((A476-1),12)),DATE(YEAR(fpdate),MONTH(fpdate)+(A476-1)+1,0),DATE(YEAR(fpdate),MONTH(fpdate)+(A476-1),DAY(fpdate))))</f>
      </c>
      <c r="C476" s="6">
        <f aca="true" t="shared" si="58" ref="C476:C507">IF(A476="","",IF(OR(A476=nper,payment&gt;ROUND((1+rate)*H475,2)),ROUND((1+rate)*H475,2),payment))</f>
      </c>
      <c r="D476" s="6">
        <f aca="true" t="shared" si="59" ref="D476:D507">IF(A476="","",IF(H475&lt;=payment,0,IF(IF(MOD(A476,int)=0,$D$14,0)+C476&gt;=H475+F476,H475+F476-C476,IF(MOD(A476,int)=0,$D$14,0)+IF(IF(MOD(A476,int)=0,$D$14,0)+IF(MOD(A476,12)=0,$D$16,0)+C476&lt;H475+F476,IF(MOD(A476,12)=0,$D$16,0),H475+F476-IF(MOD(A476,int)=0,$D$14,0)-C476))))</f>
      </c>
      <c r="E476" s="8"/>
      <c r="F476" s="6">
        <f aca="true" t="shared" si="60" ref="F476:F507">IF(A476="","",ROUND(rate*H475,2))</f>
      </c>
      <c r="G476" s="6">
        <f aca="true" t="shared" si="61" ref="G476:G507">IF(A476="","",C476-F476+E476+IF(D476="",0,D476))</f>
      </c>
      <c r="H476" s="6">
        <f aca="true" t="shared" si="62" ref="H476:H507">IF(A476="","",H475-G476)</f>
      </c>
      <c r="I476" s="6"/>
      <c r="J476" s="6"/>
      <c r="K476" s="6">
        <f aca="true" t="shared" si="63" ref="K476:K507">IF(A476="","",$L$22*F476)</f>
      </c>
      <c r="L476" s="52">
        <f>IF(A476="","",SUM($K$28:K476))</f>
      </c>
    </row>
    <row r="477" spans="1:12" ht="12.75">
      <c r="A477" s="4">
        <f t="shared" si="56"/>
      </c>
      <c r="B477" s="5">
        <f t="shared" si="57"/>
      </c>
      <c r="C477" s="6">
        <f t="shared" si="58"/>
      </c>
      <c r="D477" s="6">
        <f t="shared" si="59"/>
      </c>
      <c r="E477" s="8"/>
      <c r="F477" s="6">
        <f t="shared" si="60"/>
      </c>
      <c r="G477" s="6">
        <f t="shared" si="61"/>
      </c>
      <c r="H477" s="6">
        <f t="shared" si="62"/>
      </c>
      <c r="I477" s="6"/>
      <c r="J477" s="6"/>
      <c r="K477" s="6">
        <f t="shared" si="63"/>
      </c>
      <c r="L477" s="52">
        <f>IF(A477="","",SUM($K$28:K477))</f>
      </c>
    </row>
    <row r="478" spans="1:12" ht="12.75">
      <c r="A478" s="4">
        <f t="shared" si="56"/>
      </c>
      <c r="B478" s="5">
        <f t="shared" si="57"/>
      </c>
      <c r="C478" s="6">
        <f t="shared" si="58"/>
      </c>
      <c r="D478" s="6">
        <f t="shared" si="59"/>
      </c>
      <c r="E478" s="8"/>
      <c r="F478" s="6">
        <f t="shared" si="60"/>
      </c>
      <c r="G478" s="6">
        <f t="shared" si="61"/>
      </c>
      <c r="H478" s="6">
        <f t="shared" si="62"/>
      </c>
      <c r="I478" s="6"/>
      <c r="J478" s="6"/>
      <c r="K478" s="6">
        <f t="shared" si="63"/>
      </c>
      <c r="L478" s="52">
        <f>IF(A478="","",SUM($K$28:K478))</f>
      </c>
    </row>
    <row r="479" spans="1:12" ht="12.75">
      <c r="A479" s="4">
        <f t="shared" si="56"/>
      </c>
      <c r="B479" s="5">
        <f t="shared" si="57"/>
      </c>
      <c r="C479" s="6">
        <f t="shared" si="58"/>
      </c>
      <c r="D479" s="6">
        <f t="shared" si="59"/>
      </c>
      <c r="E479" s="8"/>
      <c r="F479" s="6">
        <f t="shared" si="60"/>
      </c>
      <c r="G479" s="6">
        <f t="shared" si="61"/>
      </c>
      <c r="H479" s="6">
        <f t="shared" si="62"/>
      </c>
      <c r="I479" s="6"/>
      <c r="J479" s="6"/>
      <c r="K479" s="6">
        <f t="shared" si="63"/>
      </c>
      <c r="L479" s="52">
        <f>IF(A479="","",SUM($K$28:K479))</f>
      </c>
    </row>
    <row r="480" spans="1:12" ht="12.75">
      <c r="A480" s="4">
        <f t="shared" si="56"/>
      </c>
      <c r="B480" s="5">
        <f t="shared" si="57"/>
      </c>
      <c r="C480" s="6">
        <f t="shared" si="58"/>
      </c>
      <c r="D480" s="6">
        <f t="shared" si="59"/>
      </c>
      <c r="E480" s="8"/>
      <c r="F480" s="6">
        <f t="shared" si="60"/>
      </c>
      <c r="G480" s="6">
        <f t="shared" si="61"/>
      </c>
      <c r="H480" s="6">
        <f t="shared" si="62"/>
      </c>
      <c r="I480" s="6"/>
      <c r="J480" s="6"/>
      <c r="K480" s="6">
        <f t="shared" si="63"/>
      </c>
      <c r="L480" s="52">
        <f>IF(A480="","",SUM($K$28:K480))</f>
      </c>
    </row>
    <row r="481" spans="1:12" ht="12.75">
      <c r="A481" s="4">
        <f t="shared" si="56"/>
      </c>
      <c r="B481" s="5">
        <f t="shared" si="57"/>
      </c>
      <c r="C481" s="6">
        <f t="shared" si="58"/>
      </c>
      <c r="D481" s="6">
        <f t="shared" si="59"/>
      </c>
      <c r="E481" s="8"/>
      <c r="F481" s="6">
        <f t="shared" si="60"/>
      </c>
      <c r="G481" s="6">
        <f t="shared" si="61"/>
      </c>
      <c r="H481" s="6">
        <f t="shared" si="62"/>
      </c>
      <c r="I481" s="6"/>
      <c r="J481" s="6"/>
      <c r="K481" s="6">
        <f t="shared" si="63"/>
      </c>
      <c r="L481" s="52">
        <f>IF(A481="","",SUM($K$28:K481))</f>
      </c>
    </row>
    <row r="482" spans="1:12" ht="12.75">
      <c r="A482" s="4">
        <f t="shared" si="56"/>
      </c>
      <c r="B482" s="5">
        <f t="shared" si="57"/>
      </c>
      <c r="C482" s="6">
        <f t="shared" si="58"/>
      </c>
      <c r="D482" s="6">
        <f t="shared" si="59"/>
      </c>
      <c r="E482" s="8"/>
      <c r="F482" s="6">
        <f t="shared" si="60"/>
      </c>
      <c r="G482" s="6">
        <f t="shared" si="61"/>
      </c>
      <c r="H482" s="6">
        <f t="shared" si="62"/>
      </c>
      <c r="I482" s="6"/>
      <c r="J482" s="6"/>
      <c r="K482" s="6">
        <f t="shared" si="63"/>
      </c>
      <c r="L482" s="52">
        <f>IF(A482="","",SUM($K$28:K482))</f>
      </c>
    </row>
    <row r="483" spans="1:12" ht="12.75">
      <c r="A483" s="4">
        <f t="shared" si="56"/>
      </c>
      <c r="B483" s="5">
        <f t="shared" si="57"/>
      </c>
      <c r="C483" s="6">
        <f t="shared" si="58"/>
      </c>
      <c r="D483" s="6">
        <f t="shared" si="59"/>
      </c>
      <c r="E483" s="8"/>
      <c r="F483" s="6">
        <f t="shared" si="60"/>
      </c>
      <c r="G483" s="6">
        <f t="shared" si="61"/>
      </c>
      <c r="H483" s="6">
        <f t="shared" si="62"/>
      </c>
      <c r="I483" s="6"/>
      <c r="J483" s="6"/>
      <c r="K483" s="6">
        <f t="shared" si="63"/>
      </c>
      <c r="L483" s="52">
        <f>IF(A483="","",SUM($K$28:K483))</f>
      </c>
    </row>
    <row r="484" spans="1:12" ht="12.75">
      <c r="A484" s="4">
        <f t="shared" si="56"/>
      </c>
      <c r="B484" s="5">
        <f t="shared" si="57"/>
      </c>
      <c r="C484" s="6">
        <f t="shared" si="58"/>
      </c>
      <c r="D484" s="6">
        <f t="shared" si="59"/>
      </c>
      <c r="E484" s="8"/>
      <c r="F484" s="6">
        <f t="shared" si="60"/>
      </c>
      <c r="G484" s="6">
        <f t="shared" si="61"/>
      </c>
      <c r="H484" s="6">
        <f t="shared" si="62"/>
      </c>
      <c r="I484" s="6"/>
      <c r="J484" s="6"/>
      <c r="K484" s="6">
        <f t="shared" si="63"/>
      </c>
      <c r="L484" s="52">
        <f>IF(A484="","",SUM($K$28:K484))</f>
      </c>
    </row>
    <row r="485" spans="1:12" ht="12.75">
      <c r="A485" s="4">
        <f t="shared" si="56"/>
      </c>
      <c r="B485" s="5">
        <f t="shared" si="57"/>
      </c>
      <c r="C485" s="6">
        <f t="shared" si="58"/>
      </c>
      <c r="D485" s="6">
        <f t="shared" si="59"/>
      </c>
      <c r="E485" s="8"/>
      <c r="F485" s="6">
        <f t="shared" si="60"/>
      </c>
      <c r="G485" s="6">
        <f t="shared" si="61"/>
      </c>
      <c r="H485" s="6">
        <f t="shared" si="62"/>
      </c>
      <c r="I485" s="6"/>
      <c r="J485" s="6"/>
      <c r="K485" s="6">
        <f t="shared" si="63"/>
      </c>
      <c r="L485" s="52">
        <f>IF(A485="","",SUM($K$28:K485))</f>
      </c>
    </row>
    <row r="486" spans="1:12" ht="12.75">
      <c r="A486" s="4">
        <f t="shared" si="56"/>
      </c>
      <c r="B486" s="5">
        <f t="shared" si="57"/>
      </c>
      <c r="C486" s="6">
        <f t="shared" si="58"/>
      </c>
      <c r="D486" s="6">
        <f t="shared" si="59"/>
      </c>
      <c r="E486" s="8"/>
      <c r="F486" s="6">
        <f t="shared" si="60"/>
      </c>
      <c r="G486" s="6">
        <f t="shared" si="61"/>
      </c>
      <c r="H486" s="6">
        <f t="shared" si="62"/>
      </c>
      <c r="I486" s="6"/>
      <c r="J486" s="6"/>
      <c r="K486" s="6">
        <f t="shared" si="63"/>
      </c>
      <c r="L486" s="52">
        <f>IF(A486="","",SUM($K$28:K486))</f>
      </c>
    </row>
    <row r="487" spans="1:12" ht="12.75">
      <c r="A487" s="4">
        <f t="shared" si="56"/>
      </c>
      <c r="B487" s="5">
        <f t="shared" si="57"/>
      </c>
      <c r="C487" s="6">
        <f t="shared" si="58"/>
      </c>
      <c r="D487" s="6">
        <f t="shared" si="59"/>
      </c>
      <c r="E487" s="8"/>
      <c r="F487" s="6">
        <f t="shared" si="60"/>
      </c>
      <c r="G487" s="6">
        <f t="shared" si="61"/>
      </c>
      <c r="H487" s="6">
        <f t="shared" si="62"/>
      </c>
      <c r="I487" s="6"/>
      <c r="J487" s="6"/>
      <c r="K487" s="6">
        <f t="shared" si="63"/>
      </c>
      <c r="L487" s="52">
        <f>IF(A487="","",SUM($K$28:K487))</f>
      </c>
    </row>
    <row r="488" spans="1:12" ht="12.75">
      <c r="A488" s="4">
        <f t="shared" si="56"/>
      </c>
      <c r="B488" s="5">
        <f t="shared" si="57"/>
      </c>
      <c r="C488" s="6">
        <f t="shared" si="58"/>
      </c>
      <c r="D488" s="6">
        <f t="shared" si="59"/>
      </c>
      <c r="E488" s="8"/>
      <c r="F488" s="6">
        <f t="shared" si="60"/>
      </c>
      <c r="G488" s="6">
        <f t="shared" si="61"/>
      </c>
      <c r="H488" s="6">
        <f t="shared" si="62"/>
      </c>
      <c r="I488" s="6"/>
      <c r="J488" s="6"/>
      <c r="K488" s="6">
        <f t="shared" si="63"/>
      </c>
      <c r="L488" s="52">
        <f>IF(A488="","",SUM($K$28:K488))</f>
      </c>
    </row>
    <row r="489" spans="1:12" ht="12.75">
      <c r="A489" s="4">
        <f t="shared" si="56"/>
      </c>
      <c r="B489" s="5">
        <f t="shared" si="57"/>
      </c>
      <c r="C489" s="6">
        <f t="shared" si="58"/>
      </c>
      <c r="D489" s="6">
        <f t="shared" si="59"/>
      </c>
      <c r="E489" s="8"/>
      <c r="F489" s="6">
        <f t="shared" si="60"/>
      </c>
      <c r="G489" s="6">
        <f t="shared" si="61"/>
      </c>
      <c r="H489" s="6">
        <f t="shared" si="62"/>
      </c>
      <c r="I489" s="6"/>
      <c r="J489" s="6"/>
      <c r="K489" s="6">
        <f t="shared" si="63"/>
      </c>
      <c r="L489" s="52">
        <f>IF(A489="","",SUM($K$28:K489))</f>
      </c>
    </row>
    <row r="490" spans="1:12" ht="12.75">
      <c r="A490" s="4">
        <f t="shared" si="56"/>
      </c>
      <c r="B490" s="5">
        <f t="shared" si="57"/>
      </c>
      <c r="C490" s="6">
        <f t="shared" si="58"/>
      </c>
      <c r="D490" s="6">
        <f t="shared" si="59"/>
      </c>
      <c r="E490" s="8"/>
      <c r="F490" s="6">
        <f t="shared" si="60"/>
      </c>
      <c r="G490" s="6">
        <f t="shared" si="61"/>
      </c>
      <c r="H490" s="6">
        <f t="shared" si="62"/>
      </c>
      <c r="I490" s="6"/>
      <c r="J490" s="6"/>
      <c r="K490" s="6">
        <f t="shared" si="63"/>
      </c>
      <c r="L490" s="52">
        <f>IF(A490="","",SUM($K$28:K490))</f>
      </c>
    </row>
    <row r="491" spans="1:12" ht="12.75">
      <c r="A491" s="4">
        <f t="shared" si="56"/>
      </c>
      <c r="B491" s="5">
        <f t="shared" si="57"/>
      </c>
      <c r="C491" s="6">
        <f t="shared" si="58"/>
      </c>
      <c r="D491" s="6">
        <f t="shared" si="59"/>
      </c>
      <c r="E491" s="8"/>
      <c r="F491" s="6">
        <f t="shared" si="60"/>
      </c>
      <c r="G491" s="6">
        <f t="shared" si="61"/>
      </c>
      <c r="H491" s="6">
        <f t="shared" si="62"/>
      </c>
      <c r="I491" s="6"/>
      <c r="J491" s="6"/>
      <c r="K491" s="6">
        <f t="shared" si="63"/>
      </c>
      <c r="L491" s="52">
        <f>IF(A491="","",SUM($K$28:K491))</f>
      </c>
    </row>
    <row r="492" spans="1:12" ht="12.75">
      <c r="A492" s="4">
        <f t="shared" si="56"/>
      </c>
      <c r="B492" s="5">
        <f t="shared" si="57"/>
      </c>
      <c r="C492" s="6">
        <f t="shared" si="58"/>
      </c>
      <c r="D492" s="6">
        <f t="shared" si="59"/>
      </c>
      <c r="E492" s="8"/>
      <c r="F492" s="6">
        <f t="shared" si="60"/>
      </c>
      <c r="G492" s="6">
        <f t="shared" si="61"/>
      </c>
      <c r="H492" s="6">
        <f t="shared" si="62"/>
      </c>
      <c r="I492" s="6"/>
      <c r="J492" s="6"/>
      <c r="K492" s="6">
        <f t="shared" si="63"/>
      </c>
      <c r="L492" s="52">
        <f>IF(A492="","",SUM($K$28:K492))</f>
      </c>
    </row>
    <row r="493" spans="1:12" ht="12.75">
      <c r="A493" s="4">
        <f t="shared" si="56"/>
      </c>
      <c r="B493" s="5">
        <f t="shared" si="57"/>
      </c>
      <c r="C493" s="6">
        <f t="shared" si="58"/>
      </c>
      <c r="D493" s="6">
        <f t="shared" si="59"/>
      </c>
      <c r="E493" s="8"/>
      <c r="F493" s="6">
        <f t="shared" si="60"/>
      </c>
      <c r="G493" s="6">
        <f t="shared" si="61"/>
      </c>
      <c r="H493" s="6">
        <f t="shared" si="62"/>
      </c>
      <c r="I493" s="6"/>
      <c r="J493" s="6"/>
      <c r="K493" s="6">
        <f t="shared" si="63"/>
      </c>
      <c r="L493" s="52">
        <f>IF(A493="","",SUM($K$28:K493))</f>
      </c>
    </row>
    <row r="494" spans="1:12" ht="12.75">
      <c r="A494" s="4">
        <f t="shared" si="56"/>
      </c>
      <c r="B494" s="5">
        <f t="shared" si="57"/>
      </c>
      <c r="C494" s="6">
        <f t="shared" si="58"/>
      </c>
      <c r="D494" s="6">
        <f t="shared" si="59"/>
      </c>
      <c r="E494" s="8"/>
      <c r="F494" s="6">
        <f t="shared" si="60"/>
      </c>
      <c r="G494" s="6">
        <f t="shared" si="61"/>
      </c>
      <c r="H494" s="6">
        <f t="shared" si="62"/>
      </c>
      <c r="I494" s="6"/>
      <c r="J494" s="6"/>
      <c r="K494" s="6">
        <f t="shared" si="63"/>
      </c>
      <c r="L494" s="52">
        <f>IF(A494="","",SUM($K$28:K494))</f>
      </c>
    </row>
    <row r="495" spans="1:12" ht="12.75">
      <c r="A495" s="4">
        <f t="shared" si="56"/>
      </c>
      <c r="B495" s="5">
        <f t="shared" si="57"/>
      </c>
      <c r="C495" s="6">
        <f t="shared" si="58"/>
      </c>
      <c r="D495" s="6">
        <f t="shared" si="59"/>
      </c>
      <c r="E495" s="8"/>
      <c r="F495" s="6">
        <f t="shared" si="60"/>
      </c>
      <c r="G495" s="6">
        <f t="shared" si="61"/>
      </c>
      <c r="H495" s="6">
        <f t="shared" si="62"/>
      </c>
      <c r="I495" s="6"/>
      <c r="J495" s="6"/>
      <c r="K495" s="6">
        <f t="shared" si="63"/>
      </c>
      <c r="L495" s="52">
        <f>IF(A495="","",SUM($K$28:K495))</f>
      </c>
    </row>
    <row r="496" spans="1:12" ht="12.75">
      <c r="A496" s="4">
        <f t="shared" si="56"/>
      </c>
      <c r="B496" s="5">
        <f t="shared" si="57"/>
      </c>
      <c r="C496" s="6">
        <f t="shared" si="58"/>
      </c>
      <c r="D496" s="6">
        <f t="shared" si="59"/>
      </c>
      <c r="E496" s="8"/>
      <c r="F496" s="6">
        <f t="shared" si="60"/>
      </c>
      <c r="G496" s="6">
        <f t="shared" si="61"/>
      </c>
      <c r="H496" s="6">
        <f t="shared" si="62"/>
      </c>
      <c r="I496" s="6"/>
      <c r="J496" s="6"/>
      <c r="K496" s="6">
        <f t="shared" si="63"/>
      </c>
      <c r="L496" s="52">
        <f>IF(A496="","",SUM($K$28:K496))</f>
      </c>
    </row>
    <row r="497" spans="1:12" ht="12.75">
      <c r="A497" s="4">
        <f t="shared" si="56"/>
      </c>
      <c r="B497" s="5">
        <f t="shared" si="57"/>
      </c>
      <c r="C497" s="6">
        <f t="shared" si="58"/>
      </c>
      <c r="D497" s="6">
        <f t="shared" si="59"/>
      </c>
      <c r="E497" s="8"/>
      <c r="F497" s="6">
        <f t="shared" si="60"/>
      </c>
      <c r="G497" s="6">
        <f t="shared" si="61"/>
      </c>
      <c r="H497" s="6">
        <f t="shared" si="62"/>
      </c>
      <c r="I497" s="6"/>
      <c r="J497" s="6"/>
      <c r="K497" s="6">
        <f t="shared" si="63"/>
      </c>
      <c r="L497" s="52">
        <f>IF(A497="","",SUM($K$28:K497))</f>
      </c>
    </row>
    <row r="498" spans="1:12" ht="12.75">
      <c r="A498" s="4">
        <f t="shared" si="56"/>
      </c>
      <c r="B498" s="5">
        <f t="shared" si="57"/>
      </c>
      <c r="C498" s="6">
        <f t="shared" si="58"/>
      </c>
      <c r="D498" s="6">
        <f t="shared" si="59"/>
      </c>
      <c r="E498" s="8"/>
      <c r="F498" s="6">
        <f t="shared" si="60"/>
      </c>
      <c r="G498" s="6">
        <f t="shared" si="61"/>
      </c>
      <c r="H498" s="6">
        <f t="shared" si="62"/>
      </c>
      <c r="I498" s="6"/>
      <c r="J498" s="6"/>
      <c r="K498" s="6">
        <f t="shared" si="63"/>
      </c>
      <c r="L498" s="52">
        <f>IF(A498="","",SUM($K$28:K498))</f>
      </c>
    </row>
    <row r="499" spans="1:12" ht="12.75">
      <c r="A499" s="4">
        <f t="shared" si="56"/>
      </c>
      <c r="B499" s="5">
        <f t="shared" si="57"/>
      </c>
      <c r="C499" s="6">
        <f t="shared" si="58"/>
      </c>
      <c r="D499" s="6">
        <f t="shared" si="59"/>
      </c>
      <c r="E499" s="8"/>
      <c r="F499" s="6">
        <f t="shared" si="60"/>
      </c>
      <c r="G499" s="6">
        <f t="shared" si="61"/>
      </c>
      <c r="H499" s="6">
        <f t="shared" si="62"/>
      </c>
      <c r="I499" s="6"/>
      <c r="J499" s="6"/>
      <c r="K499" s="6">
        <f t="shared" si="63"/>
      </c>
      <c r="L499" s="52">
        <f>IF(A499="","",SUM($K$28:K499))</f>
      </c>
    </row>
    <row r="500" spans="1:12" ht="12.75">
      <c r="A500" s="4">
        <f t="shared" si="56"/>
      </c>
      <c r="B500" s="5">
        <f t="shared" si="57"/>
      </c>
      <c r="C500" s="6">
        <f t="shared" si="58"/>
      </c>
      <c r="D500" s="6">
        <f t="shared" si="59"/>
      </c>
      <c r="E500" s="8"/>
      <c r="F500" s="6">
        <f t="shared" si="60"/>
      </c>
      <c r="G500" s="6">
        <f t="shared" si="61"/>
      </c>
      <c r="H500" s="6">
        <f t="shared" si="62"/>
      </c>
      <c r="I500" s="6"/>
      <c r="J500" s="6"/>
      <c r="K500" s="6">
        <f t="shared" si="63"/>
      </c>
      <c r="L500" s="52">
        <f>IF(A500="","",SUM($K$28:K500))</f>
      </c>
    </row>
    <row r="501" spans="1:12" ht="12.75">
      <c r="A501" s="4">
        <f t="shared" si="56"/>
      </c>
      <c r="B501" s="5">
        <f t="shared" si="57"/>
      </c>
      <c r="C501" s="6">
        <f t="shared" si="58"/>
      </c>
      <c r="D501" s="6">
        <f t="shared" si="59"/>
      </c>
      <c r="E501" s="8"/>
      <c r="F501" s="6">
        <f t="shared" si="60"/>
      </c>
      <c r="G501" s="6">
        <f t="shared" si="61"/>
      </c>
      <c r="H501" s="6">
        <f t="shared" si="62"/>
      </c>
      <c r="I501" s="6"/>
      <c r="J501" s="6"/>
      <c r="K501" s="6">
        <f t="shared" si="63"/>
      </c>
      <c r="L501" s="52">
        <f>IF(A501="","",SUM($K$28:K501))</f>
      </c>
    </row>
    <row r="502" spans="1:12" ht="12.75">
      <c r="A502" s="4">
        <f t="shared" si="56"/>
      </c>
      <c r="B502" s="5">
        <f t="shared" si="57"/>
      </c>
      <c r="C502" s="6">
        <f t="shared" si="58"/>
      </c>
      <c r="D502" s="6">
        <f t="shared" si="59"/>
      </c>
      <c r="E502" s="8"/>
      <c r="F502" s="6">
        <f t="shared" si="60"/>
      </c>
      <c r="G502" s="6">
        <f t="shared" si="61"/>
      </c>
      <c r="H502" s="6">
        <f t="shared" si="62"/>
      </c>
      <c r="I502" s="6"/>
      <c r="J502" s="6"/>
      <c r="K502" s="6">
        <f t="shared" si="63"/>
      </c>
      <c r="L502" s="52">
        <f>IF(A502="","",SUM($K$28:K502))</f>
      </c>
    </row>
    <row r="503" spans="1:12" ht="12.75">
      <c r="A503" s="4">
        <f t="shared" si="56"/>
      </c>
      <c r="B503" s="5">
        <f t="shared" si="57"/>
      </c>
      <c r="C503" s="6">
        <f t="shared" si="58"/>
      </c>
      <c r="D503" s="6">
        <f t="shared" si="59"/>
      </c>
      <c r="E503" s="8"/>
      <c r="F503" s="6">
        <f t="shared" si="60"/>
      </c>
      <c r="G503" s="6">
        <f t="shared" si="61"/>
      </c>
      <c r="H503" s="6">
        <f t="shared" si="62"/>
      </c>
      <c r="I503" s="6"/>
      <c r="J503" s="6"/>
      <c r="K503" s="6">
        <f t="shared" si="63"/>
      </c>
      <c r="L503" s="52">
        <f>IF(A503="","",SUM($K$28:K503))</f>
      </c>
    </row>
    <row r="504" spans="1:12" ht="12.75">
      <c r="A504" s="4">
        <f t="shared" si="56"/>
      </c>
      <c r="B504" s="5">
        <f t="shared" si="57"/>
      </c>
      <c r="C504" s="6">
        <f t="shared" si="58"/>
      </c>
      <c r="D504" s="6">
        <f t="shared" si="59"/>
      </c>
      <c r="E504" s="8"/>
      <c r="F504" s="6">
        <f t="shared" si="60"/>
      </c>
      <c r="G504" s="6">
        <f t="shared" si="61"/>
      </c>
      <c r="H504" s="6">
        <f t="shared" si="62"/>
      </c>
      <c r="I504" s="6"/>
      <c r="J504" s="6"/>
      <c r="K504" s="6">
        <f t="shared" si="63"/>
      </c>
      <c r="L504" s="52">
        <f>IF(A504="","",SUM($K$28:K504))</f>
      </c>
    </row>
    <row r="505" spans="1:12" ht="12.75">
      <c r="A505" s="4">
        <f t="shared" si="56"/>
      </c>
      <c r="B505" s="5">
        <f t="shared" si="57"/>
      </c>
      <c r="C505" s="6">
        <f t="shared" si="58"/>
      </c>
      <c r="D505" s="6">
        <f t="shared" si="59"/>
      </c>
      <c r="E505" s="8"/>
      <c r="F505" s="6">
        <f t="shared" si="60"/>
      </c>
      <c r="G505" s="6">
        <f t="shared" si="61"/>
      </c>
      <c r="H505" s="6">
        <f t="shared" si="62"/>
      </c>
      <c r="I505" s="6"/>
      <c r="J505" s="6"/>
      <c r="K505" s="6">
        <f t="shared" si="63"/>
      </c>
      <c r="L505" s="52">
        <f>IF(A505="","",SUM($K$28:K505))</f>
      </c>
    </row>
    <row r="506" spans="1:12" ht="12.75">
      <c r="A506" s="4">
        <f t="shared" si="56"/>
      </c>
      <c r="B506" s="5">
        <f t="shared" si="57"/>
      </c>
      <c r="C506" s="6">
        <f t="shared" si="58"/>
      </c>
      <c r="D506" s="6">
        <f t="shared" si="59"/>
      </c>
      <c r="E506" s="8"/>
      <c r="F506" s="6">
        <f t="shared" si="60"/>
      </c>
      <c r="G506" s="6">
        <f t="shared" si="61"/>
      </c>
      <c r="H506" s="6">
        <f t="shared" si="62"/>
      </c>
      <c r="I506" s="6"/>
      <c r="J506" s="6"/>
      <c r="K506" s="6">
        <f t="shared" si="63"/>
      </c>
      <c r="L506" s="52">
        <f>IF(A506="","",SUM($K$28:K506))</f>
      </c>
    </row>
    <row r="507" spans="1:12" ht="12.75">
      <c r="A507" s="4">
        <f t="shared" si="56"/>
      </c>
      <c r="B507" s="5">
        <f t="shared" si="57"/>
      </c>
      <c r="C507" s="6">
        <f t="shared" si="58"/>
      </c>
      <c r="D507" s="6">
        <f t="shared" si="59"/>
      </c>
      <c r="E507" s="8"/>
      <c r="F507" s="6">
        <f t="shared" si="60"/>
      </c>
      <c r="G507" s="6">
        <f t="shared" si="61"/>
      </c>
      <c r="H507" s="6">
        <f t="shared" si="62"/>
      </c>
      <c r="I507" s="6"/>
      <c r="J507" s="6"/>
      <c r="K507" s="6">
        <f t="shared" si="63"/>
      </c>
      <c r="L507" s="52">
        <f>IF(A507="","",SUM($K$28:K507))</f>
      </c>
    </row>
    <row r="508" spans="1:11" ht="12.75">
      <c r="A508" s="1"/>
      <c r="B508" s="1"/>
      <c r="C508" s="1"/>
      <c r="D508" s="1"/>
      <c r="E508" s="1"/>
      <c r="F508" s="1"/>
      <c r="G508" s="1"/>
      <c r="H508" s="13">
        <f ca="1">IF(OFFSET(H508,-1,0,1,1)="","",ROUND(OFFSET(H508,-1,0,1,1),0))</f>
      </c>
      <c r="I508" s="13"/>
      <c r="J508" s="13"/>
      <c r="K508" s="13"/>
    </row>
  </sheetData>
  <mergeCells count="2">
    <mergeCell ref="G2:H2"/>
    <mergeCell ref="G1:H1"/>
  </mergeCells>
  <conditionalFormatting sqref="B28:B507">
    <cfRule type="expression" priority="1" dxfId="0" stopIfTrue="1">
      <formula>($C28=$C$6+1)</formula>
    </cfRule>
  </conditionalFormatting>
  <dataValidations count="2">
    <dataValidation type="list" showInputMessage="1" showErrorMessage="1" sqref="D9">
      <formula1>"Semi-Annually,Monthly,Quarterly,Annually"</formula1>
    </dataValidation>
    <dataValidation type="whole" operator="greaterThanOrEqual" allowBlank="1" showInputMessage="1" showErrorMessage="1" errorTitle="Invalid Payment Interval" error="Payment Interval must be a positive integer (1,2,3,4,etc.) or blank." sqref="D15">
      <formula1>0</formula1>
    </dataValidation>
  </dataValidations>
  <hyperlinks>
    <hyperlink ref="C5" location="LoanAmount!A1" display="Loan Amount"/>
    <hyperlink ref="A2" r:id="rId1" display="http://www.vertex42.com/Calculators/home-equity-loan-calculator.html"/>
  </hyperlinks>
  <printOptions/>
  <pageMargins left="0.75" right="0.5" top="0.75" bottom="0.75" header="0.25" footer="0.25"/>
  <pageSetup horizontalDpi="600" verticalDpi="600" orientation="portrait" r:id="rId5"/>
  <headerFooter alignWithMargins="0">
    <oddHeader>&amp;RPage &amp;P of &amp;N</oddHeader>
    <oddFooter>&amp;L&amp;8http://www.vertex42.com/Calculators/home-equity-loan-calculator.html&amp;R&amp;8© 2007 Vertex42 LLC</oddFooter>
  </headerFooter>
  <drawing r:id="rId4"/>
  <legacyDrawing r:id="rId3"/>
</worksheet>
</file>

<file path=xl/worksheets/sheet2.xml><?xml version="1.0" encoding="utf-8"?>
<worksheet xmlns="http://schemas.openxmlformats.org/spreadsheetml/2006/main" xmlns:r="http://schemas.openxmlformats.org/officeDocument/2006/relationships">
  <sheetPr>
    <tabColor indexed="47"/>
  </sheetPr>
  <dimension ref="A1:H31"/>
  <sheetViews>
    <sheetView showGridLines="0" workbookViewId="0" topLeftCell="A1">
      <selection activeCell="D6" sqref="D6"/>
    </sheetView>
  </sheetViews>
  <sheetFormatPr defaultColWidth="9.140625" defaultRowHeight="12.75"/>
  <cols>
    <col min="1" max="1" width="4.00390625" style="0" customWidth="1"/>
    <col min="2" max="2" width="15.421875" style="0" customWidth="1"/>
    <col min="3" max="3" width="15.57421875" style="0" customWidth="1"/>
    <col min="4" max="4" width="15.7109375" style="0" customWidth="1"/>
    <col min="5" max="5" width="9.8515625" style="0" customWidth="1"/>
    <col min="6" max="6" width="6.421875" style="0" customWidth="1"/>
  </cols>
  <sheetData>
    <row r="1" spans="1:6" ht="23.25">
      <c r="A1" s="91" t="s">
        <v>65</v>
      </c>
      <c r="B1" s="92"/>
      <c r="C1" s="92"/>
      <c r="D1" s="92"/>
      <c r="E1" s="103" t="s">
        <v>88</v>
      </c>
      <c r="F1" s="103"/>
    </row>
    <row r="2" spans="1:6" ht="12.75">
      <c r="A2" s="34" t="s">
        <v>25</v>
      </c>
      <c r="B2" s="35"/>
      <c r="C2" s="35"/>
      <c r="D2" s="35"/>
      <c r="E2" s="102" t="s">
        <v>88</v>
      </c>
      <c r="F2" s="102"/>
    </row>
    <row r="3" spans="1:6" ht="12.75">
      <c r="A3" s="36"/>
      <c r="B3" s="35"/>
      <c r="C3" s="35"/>
      <c r="D3" s="35"/>
      <c r="E3" s="35"/>
      <c r="F3" s="37"/>
    </row>
    <row r="4" spans="1:6" ht="15">
      <c r="A4" s="36"/>
      <c r="B4" s="45" t="s">
        <v>44</v>
      </c>
      <c r="C4" s="35"/>
      <c r="D4" s="35"/>
      <c r="E4" s="35"/>
      <c r="F4" s="37"/>
    </row>
    <row r="5" spans="1:6" ht="12.75">
      <c r="A5" s="36"/>
      <c r="B5" s="35"/>
      <c r="C5" s="35"/>
      <c r="D5" s="35"/>
      <c r="E5" s="35"/>
      <c r="F5" s="37"/>
    </row>
    <row r="6" spans="1:6" ht="15.75" customHeight="1">
      <c r="A6" s="37"/>
      <c r="B6" s="35"/>
      <c r="C6" s="38" t="s">
        <v>26</v>
      </c>
      <c r="D6" s="70">
        <v>175000</v>
      </c>
      <c r="E6" s="37"/>
      <c r="F6" s="37"/>
    </row>
    <row r="7" spans="1:6" ht="15.75" customHeight="1">
      <c r="A7" s="37"/>
      <c r="B7" s="35"/>
      <c r="C7" s="38" t="s">
        <v>27</v>
      </c>
      <c r="D7" s="71">
        <v>0.8</v>
      </c>
      <c r="E7" s="39"/>
      <c r="F7" s="37"/>
    </row>
    <row r="8" spans="1:6" ht="15.75" customHeight="1">
      <c r="A8" s="37"/>
      <c r="B8" s="35"/>
      <c r="C8" s="40" t="s">
        <v>28</v>
      </c>
      <c r="D8" s="81">
        <f>D6*D7</f>
        <v>140000</v>
      </c>
      <c r="E8" s="37"/>
      <c r="F8" s="37"/>
    </row>
    <row r="9" spans="1:6" ht="15.75" customHeight="1">
      <c r="A9" s="37"/>
      <c r="B9" s="41"/>
      <c r="C9" s="41"/>
      <c r="D9" s="82"/>
      <c r="E9" s="41"/>
      <c r="F9" s="37"/>
    </row>
    <row r="10" spans="1:6" ht="15.75" customHeight="1">
      <c r="A10" s="37"/>
      <c r="B10" s="41"/>
      <c r="C10" s="38" t="s">
        <v>29</v>
      </c>
      <c r="D10" s="70">
        <v>50000</v>
      </c>
      <c r="E10" s="41"/>
      <c r="F10" s="37"/>
    </row>
    <row r="11" spans="1:6" ht="15.75" customHeight="1">
      <c r="A11" s="37"/>
      <c r="B11" s="41"/>
      <c r="C11" s="38" t="s">
        <v>30</v>
      </c>
      <c r="D11" s="70">
        <v>0</v>
      </c>
      <c r="E11" s="41"/>
      <c r="F11" s="37"/>
    </row>
    <row r="12" spans="1:8" ht="15.75" customHeight="1">
      <c r="A12" s="37"/>
      <c r="B12" s="41"/>
      <c r="C12" s="38" t="s">
        <v>31</v>
      </c>
      <c r="D12" s="70">
        <v>10000</v>
      </c>
      <c r="E12" s="41"/>
      <c r="F12" s="37"/>
      <c r="H12" s="94" t="s">
        <v>89</v>
      </c>
    </row>
    <row r="13" spans="1:6" ht="15.75" customHeight="1">
      <c r="A13" s="37"/>
      <c r="B13" s="37"/>
      <c r="C13" s="42" t="s">
        <v>32</v>
      </c>
      <c r="D13" s="83">
        <f>SUM(D10:D12)</f>
        <v>60000</v>
      </c>
      <c r="E13" s="37"/>
      <c r="F13" s="37"/>
    </row>
    <row r="14" spans="1:6" ht="13.5" thickBot="1">
      <c r="A14" s="36"/>
      <c r="B14" s="35"/>
      <c r="C14" s="35"/>
      <c r="D14" s="35"/>
      <c r="E14" s="35"/>
      <c r="F14" s="37"/>
    </row>
    <row r="15" spans="1:6" ht="15.75" thickBot="1">
      <c r="A15" s="36"/>
      <c r="B15" s="37"/>
      <c r="C15" s="43" t="s">
        <v>45</v>
      </c>
      <c r="D15" s="84">
        <f>D8-D13</f>
        <v>80000</v>
      </c>
      <c r="E15" s="35"/>
      <c r="F15" s="37"/>
    </row>
    <row r="16" spans="1:6" ht="12.75">
      <c r="A16" s="36"/>
      <c r="B16" s="35"/>
      <c r="C16" s="35"/>
      <c r="D16" s="35"/>
      <c r="E16" s="35"/>
      <c r="F16" s="37"/>
    </row>
    <row r="18" ht="12.75">
      <c r="B18" s="44" t="s">
        <v>46</v>
      </c>
    </row>
    <row r="19" ht="12.75">
      <c r="B19" t="s">
        <v>43</v>
      </c>
    </row>
    <row r="20" ht="12.75">
      <c r="B20" t="s">
        <v>35</v>
      </c>
    </row>
    <row r="21" ht="12.75">
      <c r="B21" t="s">
        <v>33</v>
      </c>
    </row>
    <row r="22" ht="12.75">
      <c r="B22" t="s">
        <v>34</v>
      </c>
    </row>
    <row r="24" ht="12.75">
      <c r="B24" s="44" t="s">
        <v>47</v>
      </c>
    </row>
    <row r="25" ht="12.75">
      <c r="B25" t="s">
        <v>36</v>
      </c>
    </row>
    <row r="26" ht="12.75">
      <c r="B26" t="s">
        <v>39</v>
      </c>
    </row>
    <row r="27" ht="12.75">
      <c r="B27" t="s">
        <v>40</v>
      </c>
    </row>
    <row r="28" ht="12.75">
      <c r="B28" t="s">
        <v>37</v>
      </c>
    </row>
    <row r="29" ht="12.75">
      <c r="B29" t="s">
        <v>42</v>
      </c>
    </row>
    <row r="30" ht="12.75">
      <c r="B30" t="s">
        <v>41</v>
      </c>
    </row>
    <row r="31" ht="12.75">
      <c r="B31" s="94" t="s">
        <v>89</v>
      </c>
    </row>
  </sheetData>
  <sheetProtection/>
  <mergeCells count="2">
    <mergeCell ref="E2:F2"/>
    <mergeCell ref="E1:F1"/>
  </mergeCells>
  <hyperlinks>
    <hyperlink ref="A2" r:id="rId1" display="Download from Vertex42.com"/>
  </hyperlinks>
  <printOptions/>
  <pageMargins left="0.75" right="0.75" top="1" bottom="1" header="0.5" footer="0.5"/>
  <pageSetup horizontalDpi="600" verticalDpi="600" orientation="portrait" r:id="rId5"/>
  <headerFooter alignWithMargins="0">
    <oddFooter>&amp;L&amp;8http://www.vertex42.com/Calculators/home-equity-loan-calculator.html&amp;R&amp;8© 2007 Vertex42 LLC</oddFooter>
  </headerFooter>
  <drawing r:id="rId4"/>
  <legacyDrawing r:id="rId3"/>
</worksheet>
</file>

<file path=xl/worksheets/sheet3.xml><?xml version="1.0" encoding="utf-8"?>
<worksheet xmlns="http://schemas.openxmlformats.org/spreadsheetml/2006/main" xmlns:r="http://schemas.openxmlformats.org/officeDocument/2006/relationships">
  <sheetPr>
    <tabColor indexed="42"/>
    <pageSetUpPr fitToPage="1"/>
  </sheetPr>
  <dimension ref="A1:K388"/>
  <sheetViews>
    <sheetView showGridLines="0" tabSelected="1" workbookViewId="0" topLeftCell="A1">
      <selection activeCell="E6" sqref="E6"/>
    </sheetView>
  </sheetViews>
  <sheetFormatPr defaultColWidth="9.140625" defaultRowHeight="12.75"/>
  <cols>
    <col min="1" max="1" width="4.00390625" style="0" customWidth="1"/>
    <col min="2" max="3" width="9.00390625" style="0" customWidth="1"/>
    <col min="4" max="4" width="10.7109375" style="0" customWidth="1"/>
    <col min="5" max="5" width="16.140625" style="0" customWidth="1"/>
    <col min="6" max="7" width="9.28125" style="0" customWidth="1"/>
    <col min="8" max="9" width="12.8515625" style="0" customWidth="1"/>
    <col min="10" max="10" width="14.140625" style="0" customWidth="1"/>
    <col min="11" max="11" width="3.8515625" style="0" customWidth="1"/>
  </cols>
  <sheetData>
    <row r="1" spans="1:11" ht="23.25">
      <c r="A1" s="91" t="s">
        <v>38</v>
      </c>
      <c r="B1" s="92"/>
      <c r="C1" s="92"/>
      <c r="D1" s="92"/>
      <c r="E1" s="92"/>
      <c r="F1" s="103" t="s">
        <v>88</v>
      </c>
      <c r="G1" s="103"/>
      <c r="H1" s="85"/>
      <c r="I1" s="85"/>
      <c r="J1" s="85"/>
      <c r="K1" s="86"/>
    </row>
    <row r="2" spans="1:11" ht="12.75">
      <c r="A2" s="34" t="s">
        <v>25</v>
      </c>
      <c r="B2" s="35"/>
      <c r="C2" s="35"/>
      <c r="D2" s="35"/>
      <c r="E2" s="35"/>
      <c r="F2" s="102" t="s">
        <v>88</v>
      </c>
      <c r="G2" s="102"/>
      <c r="H2" s="17"/>
      <c r="I2" s="17"/>
      <c r="J2" s="17"/>
      <c r="K2" s="86"/>
    </row>
    <row r="3" spans="1:11" ht="12.75">
      <c r="A3" s="36"/>
      <c r="B3" s="35"/>
      <c r="C3" s="35"/>
      <c r="D3" s="35"/>
      <c r="E3" s="35"/>
      <c r="F3" s="35"/>
      <c r="G3" s="36"/>
      <c r="H3" s="16"/>
      <c r="I3" s="87" t="s">
        <v>87</v>
      </c>
      <c r="J3" s="17"/>
      <c r="K3" s="86"/>
    </row>
    <row r="4" spans="1:11" ht="15">
      <c r="A4" s="36"/>
      <c r="B4" s="45" t="s">
        <v>66</v>
      </c>
      <c r="C4" s="35"/>
      <c r="D4" s="35"/>
      <c r="E4" s="35"/>
      <c r="F4" s="35"/>
      <c r="G4" s="36"/>
      <c r="H4" s="90" t="s">
        <v>73</v>
      </c>
      <c r="I4" s="90" t="s">
        <v>8</v>
      </c>
      <c r="J4" s="90" t="s">
        <v>72</v>
      </c>
      <c r="K4" s="86"/>
    </row>
    <row r="5" spans="1:11" ht="12.75">
      <c r="A5" s="36"/>
      <c r="B5" s="35"/>
      <c r="C5" s="35"/>
      <c r="D5" s="35"/>
      <c r="E5" s="35"/>
      <c r="F5" s="35"/>
      <c r="G5" s="36"/>
      <c r="H5" s="88">
        <v>1</v>
      </c>
      <c r="I5" s="89">
        <f ca="1">OFFSET($H$25,ROUND(H5*12,0)+1,0,1,1)</f>
        <v>142665.31030533678</v>
      </c>
      <c r="J5" s="89">
        <f ca="1">OFFSET($J$25,ROUND(H5*12,0)+1,0,1,1)</f>
        <v>10334.689694663335</v>
      </c>
      <c r="K5" s="86"/>
    </row>
    <row r="6" spans="1:11" ht="15.75" customHeight="1">
      <c r="A6" s="36"/>
      <c r="B6" s="35"/>
      <c r="C6" s="35"/>
      <c r="D6" s="95" t="s">
        <v>74</v>
      </c>
      <c r="E6" s="72">
        <v>150000</v>
      </c>
      <c r="F6" s="36"/>
      <c r="G6" s="36"/>
      <c r="H6" s="88">
        <v>2</v>
      </c>
      <c r="I6" s="89">
        <f aca="true" ca="1" t="shared" si="0" ref="I6:I12">OFFSET($H$25,ROUND(H6*12,0)+1,0,1,1)</f>
        <v>134746.07353349612</v>
      </c>
      <c r="J6" s="89">
        <f aca="true" ca="1" t="shared" si="1" ref="J6:J12">OFFSET($J$25,ROUND(H6*12,0)+1,0,1,1)</f>
        <v>21313.926466504054</v>
      </c>
      <c r="K6" s="86"/>
    </row>
    <row r="7" spans="1:11" ht="15.75" customHeight="1">
      <c r="A7" s="36"/>
      <c r="B7" s="35"/>
      <c r="C7" s="35"/>
      <c r="D7" s="96" t="s">
        <v>67</v>
      </c>
      <c r="E7" s="73">
        <v>0.02</v>
      </c>
      <c r="F7" s="77"/>
      <c r="G7" s="36"/>
      <c r="H7" s="88">
        <v>3</v>
      </c>
      <c r="I7" s="89">
        <f ca="1" t="shared" si="0"/>
        <v>126194.34453024791</v>
      </c>
      <c r="J7" s="89">
        <f ca="1" t="shared" si="1"/>
        <v>32986.855469752365</v>
      </c>
      <c r="K7" s="86"/>
    </row>
    <row r="8" spans="1:11" ht="15.75" customHeight="1">
      <c r="A8" s="36"/>
      <c r="B8" s="47"/>
      <c r="C8" s="47"/>
      <c r="D8" s="97"/>
      <c r="E8" s="47"/>
      <c r="F8" s="47"/>
      <c r="G8" s="36"/>
      <c r="H8" s="88">
        <v>4</v>
      </c>
      <c r="I8" s="89">
        <f ca="1" t="shared" si="0"/>
        <v>116958.11655354609</v>
      </c>
      <c r="J8" s="89">
        <f ca="1" t="shared" si="1"/>
        <v>45406.70744645434</v>
      </c>
      <c r="K8" s="86"/>
    </row>
    <row r="9" spans="1:11" ht="15.75" customHeight="1">
      <c r="A9" s="36"/>
      <c r="B9" s="47"/>
      <c r="C9" s="47"/>
      <c r="D9" s="96" t="s">
        <v>68</v>
      </c>
      <c r="E9" s="72">
        <v>100000</v>
      </c>
      <c r="F9" s="47"/>
      <c r="G9" s="36"/>
      <c r="H9" s="88">
        <v>5</v>
      </c>
      <c r="I9" s="89">
        <f ca="1" t="shared" si="0"/>
        <v>106980.96529090469</v>
      </c>
      <c r="J9" s="89">
        <f ca="1" t="shared" si="1"/>
        <v>58631.15518909588</v>
      </c>
      <c r="K9" s="86"/>
    </row>
    <row r="10" spans="1:11" ht="14.25">
      <c r="A10" s="36"/>
      <c r="B10" s="35"/>
      <c r="C10" s="35"/>
      <c r="D10" s="96" t="s">
        <v>52</v>
      </c>
      <c r="E10" s="73">
        <v>0.07</v>
      </c>
      <c r="F10" s="35"/>
      <c r="G10" s="36"/>
      <c r="H10" s="88">
        <v>6</v>
      </c>
      <c r="I10" s="89">
        <f ca="1" t="shared" si="0"/>
        <v>96201.66061179503</v>
      </c>
      <c r="J10" s="89">
        <f ca="1" t="shared" si="1"/>
        <v>72722.70227780566</v>
      </c>
      <c r="K10" s="86"/>
    </row>
    <row r="11" spans="1:11" ht="14.25">
      <c r="A11" s="36"/>
      <c r="B11" s="35"/>
      <c r="C11" s="35"/>
      <c r="D11" s="96" t="s">
        <v>86</v>
      </c>
      <c r="E11" s="72">
        <v>1040</v>
      </c>
      <c r="F11" s="77" t="str">
        <f>IF(E9=0," - ",ROUND(NPER(E10/12,E11,-E9)/12,2)&amp;" Years to Pay Off")</f>
        <v>11.79 Years to Pay Off</v>
      </c>
      <c r="G11" s="36"/>
      <c r="H11" s="88">
        <v>7</v>
      </c>
      <c r="I11" s="89">
        <f ca="1" t="shared" si="0"/>
        <v>84553.74303874967</v>
      </c>
      <c r="J11" s="89">
        <f ca="1" t="shared" si="1"/>
        <v>87749.10710864313</v>
      </c>
      <c r="K11" s="86"/>
    </row>
    <row r="12" spans="1:11" ht="12.75">
      <c r="A12" s="36"/>
      <c r="B12" s="35"/>
      <c r="C12" s="35"/>
      <c r="D12" s="96"/>
      <c r="E12" s="35"/>
      <c r="F12" s="35"/>
      <c r="G12" s="36"/>
      <c r="H12" s="88">
        <v>8</v>
      </c>
      <c r="I12" s="89">
        <f ca="1" t="shared" si="0"/>
        <v>71965.0616311962</v>
      </c>
      <c r="J12" s="89">
        <f ca="1" t="shared" si="1"/>
        <v>103783.84551914457</v>
      </c>
      <c r="K12" s="86"/>
    </row>
    <row r="13" spans="1:11" ht="15.75" customHeight="1">
      <c r="A13" s="36"/>
      <c r="B13" s="47"/>
      <c r="C13" s="47"/>
      <c r="D13" s="96" t="s">
        <v>69</v>
      </c>
      <c r="E13" s="72">
        <v>50000</v>
      </c>
      <c r="F13" s="47"/>
      <c r="G13" s="36"/>
      <c r="H13" s="88"/>
      <c r="I13" s="88"/>
      <c r="J13" s="88"/>
      <c r="K13" s="86"/>
    </row>
    <row r="14" spans="1:11" ht="14.25">
      <c r="A14" s="36"/>
      <c r="B14" s="35"/>
      <c r="C14" s="35"/>
      <c r="D14" s="96" t="s">
        <v>52</v>
      </c>
      <c r="E14" s="73">
        <v>0.1</v>
      </c>
      <c r="F14" s="35"/>
      <c r="G14" s="36"/>
      <c r="H14" s="86"/>
      <c r="I14" s="86"/>
      <c r="J14" s="86"/>
      <c r="K14" s="86"/>
    </row>
    <row r="15" spans="1:11" ht="14.25">
      <c r="A15" s="36"/>
      <c r="B15" s="35"/>
      <c r="C15" s="35"/>
      <c r="D15" s="96" t="s">
        <v>86</v>
      </c>
      <c r="E15" s="72">
        <v>550</v>
      </c>
      <c r="F15" s="77" t="str">
        <f>IF(E13=0," - ",ROUND(NPER(E14/12,E15,-E13)/12,2)&amp;" Years to Pay Off")</f>
        <v>14.23 Years to Pay Off</v>
      </c>
      <c r="G15" s="36"/>
      <c r="H15" s="86"/>
      <c r="I15" s="86"/>
      <c r="J15" s="86"/>
      <c r="K15" s="86"/>
    </row>
    <row r="16" spans="1:11" ht="12.75">
      <c r="A16" s="36"/>
      <c r="B16" s="35"/>
      <c r="C16" s="35"/>
      <c r="D16" s="96"/>
      <c r="E16" s="35"/>
      <c r="F16" s="35"/>
      <c r="G16" s="36"/>
      <c r="H16" s="86"/>
      <c r="I16" s="86"/>
      <c r="J16" s="86"/>
      <c r="K16" s="86"/>
    </row>
    <row r="17" spans="1:11" ht="14.25">
      <c r="A17" s="36"/>
      <c r="B17" s="35"/>
      <c r="C17" s="35"/>
      <c r="D17" s="96" t="s">
        <v>84</v>
      </c>
      <c r="E17" s="78">
        <v>4</v>
      </c>
      <c r="F17" s="77" t="str">
        <f>"("&amp;ROUNDDOWN(E17,0)&amp;" years, "&amp;(ROUND(MOD(E17*12,12),0))&amp;" months)"</f>
        <v>(4 years, 0 months)</v>
      </c>
      <c r="G17" s="36"/>
      <c r="H17" s="86"/>
      <c r="I17" s="86"/>
      <c r="J17" s="86"/>
      <c r="K17" s="86"/>
    </row>
    <row r="18" spans="1:11" ht="12.75">
      <c r="A18" s="36"/>
      <c r="B18" s="79"/>
      <c r="C18" s="80"/>
      <c r="D18" s="79"/>
      <c r="E18" s="79"/>
      <c r="F18" s="79"/>
      <c r="G18" s="36"/>
      <c r="H18" s="86"/>
      <c r="I18" s="86"/>
      <c r="J18" s="86"/>
      <c r="K18" s="86"/>
    </row>
    <row r="19" spans="1:11" ht="13.5" thickBot="1">
      <c r="A19" s="36"/>
      <c r="B19" s="35"/>
      <c r="C19" s="38"/>
      <c r="D19" s="35"/>
      <c r="E19" s="35"/>
      <c r="F19" s="35"/>
      <c r="G19" s="36"/>
      <c r="H19" s="86"/>
      <c r="I19" s="86"/>
      <c r="J19" s="86"/>
      <c r="K19" s="86"/>
    </row>
    <row r="20" spans="1:11" ht="18.75" customHeight="1" thickBot="1">
      <c r="A20" s="36"/>
      <c r="B20" s="35"/>
      <c r="C20" s="38"/>
      <c r="D20" s="98" t="s">
        <v>85</v>
      </c>
      <c r="E20" s="76">
        <f ca="1">OFFSET(H25,ROUND(E17*12,0)+1,0,1,1)</f>
        <v>116958.11655354609</v>
      </c>
      <c r="F20" s="35"/>
      <c r="G20" s="36"/>
      <c r="H20" s="86"/>
      <c r="I20" s="86"/>
      <c r="J20" s="86"/>
      <c r="K20" s="86"/>
    </row>
    <row r="21" spans="1:11" ht="13.5" thickBot="1">
      <c r="A21" s="36"/>
      <c r="B21" s="35"/>
      <c r="C21" s="35"/>
      <c r="D21" s="99"/>
      <c r="E21" s="35"/>
      <c r="F21" s="35"/>
      <c r="G21" s="36"/>
      <c r="H21" s="86"/>
      <c r="I21" s="93" t="s">
        <v>89</v>
      </c>
      <c r="J21" s="86"/>
      <c r="K21" s="86"/>
    </row>
    <row r="22" spans="1:11" ht="19.5" customHeight="1" thickBot="1">
      <c r="A22" s="36"/>
      <c r="B22" s="36"/>
      <c r="C22" s="36"/>
      <c r="D22" s="98" t="s">
        <v>71</v>
      </c>
      <c r="E22" s="75">
        <f ca="1">OFFSET(J25,ROUND(E17*12,0)+1,0,1,1)</f>
        <v>45406.70744645434</v>
      </c>
      <c r="F22" s="35"/>
      <c r="G22" s="36"/>
      <c r="H22" s="86"/>
      <c r="I22" s="86"/>
      <c r="J22" s="86"/>
      <c r="K22" s="86"/>
    </row>
    <row r="23" spans="1:11" ht="12.75">
      <c r="A23" s="36"/>
      <c r="B23" s="35"/>
      <c r="C23" s="35"/>
      <c r="D23" s="35"/>
      <c r="E23" s="35"/>
      <c r="F23" s="35"/>
      <c r="G23" s="36"/>
      <c r="H23" s="86"/>
      <c r="I23" s="86"/>
      <c r="J23" s="86"/>
      <c r="K23" s="86"/>
    </row>
    <row r="24" spans="8:11" ht="12.75">
      <c r="H24" s="86"/>
      <c r="I24" s="86"/>
      <c r="J24" s="86"/>
      <c r="K24" s="86"/>
    </row>
    <row r="25" spans="1:10" ht="39" thickBot="1">
      <c r="A25" s="21" t="s">
        <v>70</v>
      </c>
      <c r="B25" s="22" t="s">
        <v>81</v>
      </c>
      <c r="C25" s="22" t="s">
        <v>82</v>
      </c>
      <c r="D25" s="22" t="s">
        <v>83</v>
      </c>
      <c r="E25" s="22" t="s">
        <v>80</v>
      </c>
      <c r="F25" s="22" t="s">
        <v>79</v>
      </c>
      <c r="G25" s="22" t="s">
        <v>78</v>
      </c>
      <c r="H25" s="22" t="s">
        <v>75</v>
      </c>
      <c r="I25" s="22" t="s">
        <v>76</v>
      </c>
      <c r="J25" s="22" t="s">
        <v>77</v>
      </c>
    </row>
    <row r="26" spans="1:10" ht="12.75">
      <c r="A26" s="10"/>
      <c r="B26" s="10"/>
      <c r="C26" s="10"/>
      <c r="D26" s="74">
        <f>E9</f>
        <v>100000</v>
      </c>
      <c r="E26" s="10"/>
      <c r="F26" s="10"/>
      <c r="G26" s="74">
        <f>E13</f>
        <v>50000</v>
      </c>
      <c r="H26" s="74">
        <f>G26+D26</f>
        <v>150000</v>
      </c>
      <c r="I26" s="74">
        <f>E6</f>
        <v>150000</v>
      </c>
      <c r="J26" s="74">
        <f>I26-H26</f>
        <v>0</v>
      </c>
    </row>
    <row r="27" spans="1:10" ht="12.75">
      <c r="A27" s="4">
        <v>1</v>
      </c>
      <c r="B27" s="6">
        <f aca="true" t="shared" si="2" ref="B27:B90">$E$10/12*D26</f>
        <v>583.3333333333334</v>
      </c>
      <c r="C27" s="6">
        <f aca="true" t="shared" si="3" ref="C27:C90">IF(D26&lt;($E$11-B27),D26-B27,$E$11-B27)</f>
        <v>456.66666666666663</v>
      </c>
      <c r="D27" s="6">
        <f>IF(D26&lt;=0,0,D26-C27)</f>
        <v>99543.33333333333</v>
      </c>
      <c r="E27" s="6">
        <f>$E$14/12*G26</f>
        <v>416.6666666666667</v>
      </c>
      <c r="F27" s="6">
        <f>IF(G26&lt;($E$15-E27),G26-E27,$E$15-E27)</f>
        <v>133.33333333333331</v>
      </c>
      <c r="G27" s="6">
        <f>IF(G26&lt;=0,0,G26-F27)</f>
        <v>49866.666666666664</v>
      </c>
      <c r="H27" s="6">
        <f>G27+D27</f>
        <v>149410</v>
      </c>
      <c r="I27" s="6">
        <f>I26*(1+(((1+$E$7)^(1/12))-1))</f>
        <v>150247.73719528803</v>
      </c>
      <c r="J27" s="6">
        <f>I27-H27</f>
        <v>837.7371952880349</v>
      </c>
    </row>
    <row r="28" spans="1:10" ht="12.75">
      <c r="A28" s="4">
        <f>A27+1</f>
        <v>2</v>
      </c>
      <c r="B28" s="6">
        <f t="shared" si="2"/>
        <v>580.6694444444445</v>
      </c>
      <c r="C28" s="6">
        <f t="shared" si="3"/>
        <v>459.3305555555555</v>
      </c>
      <c r="D28" s="6">
        <f aca="true" t="shared" si="4" ref="D28:D91">IF(D27&lt;=0,0,D27-C28)</f>
        <v>99084.00277777777</v>
      </c>
      <c r="E28" s="6">
        <f aca="true" t="shared" si="5" ref="E28:E91">$E$14/12*G27</f>
        <v>415.55555555555554</v>
      </c>
      <c r="F28" s="6">
        <f aca="true" t="shared" si="6" ref="F28:F91">IF(G27&lt;($E$15-E28),G27-E28,$E$15-E28)</f>
        <v>134.44444444444446</v>
      </c>
      <c r="G28" s="6">
        <f aca="true" t="shared" si="7" ref="G28:G91">IF(G27&lt;=0,0,G27-F28)</f>
        <v>49732.22222222222</v>
      </c>
      <c r="H28" s="6">
        <f aca="true" t="shared" si="8" ref="H28:H91">G28+D28</f>
        <v>148816.22499999998</v>
      </c>
      <c r="I28" s="6">
        <f aca="true" t="shared" si="9" ref="I28:I91">I27*(1+(((1+$E$7)^(1/12))-1))</f>
        <v>150495.8835486956</v>
      </c>
      <c r="J28" s="6">
        <f aca="true" t="shared" si="10" ref="J28:J91">I28-H28</f>
        <v>1679.6585486956174</v>
      </c>
    </row>
    <row r="29" spans="1:10" ht="12.75">
      <c r="A29" s="4">
        <f aca="true" t="shared" si="11" ref="A29:A92">A28+1</f>
        <v>3</v>
      </c>
      <c r="B29" s="6">
        <f t="shared" si="2"/>
        <v>577.9900162037037</v>
      </c>
      <c r="C29" s="6">
        <f t="shared" si="3"/>
        <v>462.0099837962963</v>
      </c>
      <c r="D29" s="6">
        <f t="shared" si="4"/>
        <v>98621.99279398148</v>
      </c>
      <c r="E29" s="6">
        <f t="shared" si="5"/>
        <v>414.43518518518516</v>
      </c>
      <c r="F29" s="6">
        <f t="shared" si="6"/>
        <v>135.56481481481484</v>
      </c>
      <c r="G29" s="6">
        <f t="shared" si="7"/>
        <v>49596.6574074074</v>
      </c>
      <c r="H29" s="6">
        <f t="shared" si="8"/>
        <v>148218.65020138887</v>
      </c>
      <c r="I29" s="6">
        <f t="shared" si="9"/>
        <v>150744.4397359806</v>
      </c>
      <c r="J29" s="6">
        <f t="shared" si="10"/>
        <v>2525.7895345917204</v>
      </c>
    </row>
    <row r="30" spans="1:10" ht="12.75">
      <c r="A30" s="4">
        <f t="shared" si="11"/>
        <v>4</v>
      </c>
      <c r="B30" s="6">
        <f t="shared" si="2"/>
        <v>575.294957964892</v>
      </c>
      <c r="C30" s="6">
        <f t="shared" si="3"/>
        <v>464.705042035108</v>
      </c>
      <c r="D30" s="6">
        <f t="shared" si="4"/>
        <v>98157.28775194637</v>
      </c>
      <c r="E30" s="6">
        <f t="shared" si="5"/>
        <v>413.3054783950617</v>
      </c>
      <c r="F30" s="6">
        <f t="shared" si="6"/>
        <v>136.6945216049383</v>
      </c>
      <c r="G30" s="6">
        <f t="shared" si="7"/>
        <v>49459.962885802466</v>
      </c>
      <c r="H30" s="6">
        <f t="shared" si="8"/>
        <v>147617.25063774883</v>
      </c>
      <c r="I30" s="6">
        <f t="shared" si="9"/>
        <v>150993.40643401697</v>
      </c>
      <c r="J30" s="6">
        <f t="shared" si="10"/>
        <v>3376.15579626814</v>
      </c>
    </row>
    <row r="31" spans="1:10" ht="12.75">
      <c r="A31" s="4">
        <f t="shared" si="11"/>
        <v>5</v>
      </c>
      <c r="B31" s="6">
        <f t="shared" si="2"/>
        <v>572.5841785530205</v>
      </c>
      <c r="C31" s="6">
        <f t="shared" si="3"/>
        <v>467.4158214469795</v>
      </c>
      <c r="D31" s="6">
        <f t="shared" si="4"/>
        <v>97689.87193049939</v>
      </c>
      <c r="E31" s="6">
        <f t="shared" si="5"/>
        <v>412.1663573816872</v>
      </c>
      <c r="F31" s="6">
        <f t="shared" si="6"/>
        <v>137.8336426183128</v>
      </c>
      <c r="G31" s="6">
        <f t="shared" si="7"/>
        <v>49322.12924318415</v>
      </c>
      <c r="H31" s="6">
        <f t="shared" si="8"/>
        <v>147012.00117368353</v>
      </c>
      <c r="I31" s="6">
        <f t="shared" si="9"/>
        <v>151242.78432079664</v>
      </c>
      <c r="J31" s="6">
        <f t="shared" si="10"/>
        <v>4230.783147113107</v>
      </c>
    </row>
    <row r="32" spans="1:10" ht="12.75">
      <c r="A32" s="4">
        <f t="shared" si="11"/>
        <v>6</v>
      </c>
      <c r="B32" s="6">
        <f t="shared" si="2"/>
        <v>569.8575862612464</v>
      </c>
      <c r="C32" s="6">
        <f t="shared" si="3"/>
        <v>470.1424137387536</v>
      </c>
      <c r="D32" s="6">
        <f t="shared" si="4"/>
        <v>97219.72951676064</v>
      </c>
      <c r="E32" s="6">
        <f t="shared" si="5"/>
        <v>411.0177436932012</v>
      </c>
      <c r="F32" s="6">
        <f t="shared" si="6"/>
        <v>138.98225630679877</v>
      </c>
      <c r="G32" s="6">
        <f t="shared" si="7"/>
        <v>49183.14698687735</v>
      </c>
      <c r="H32" s="6">
        <f t="shared" si="8"/>
        <v>146402.876503638</v>
      </c>
      <c r="I32" s="6">
        <f t="shared" si="9"/>
        <v>151492.5740754312</v>
      </c>
      <c r="J32" s="6">
        <f t="shared" si="10"/>
        <v>5089.697571793222</v>
      </c>
    </row>
    <row r="33" spans="1:10" ht="12.75">
      <c r="A33" s="4">
        <f t="shared" si="11"/>
        <v>7</v>
      </c>
      <c r="B33" s="6">
        <f t="shared" si="2"/>
        <v>567.1150888477704</v>
      </c>
      <c r="C33" s="6">
        <f t="shared" si="3"/>
        <v>472.8849111522296</v>
      </c>
      <c r="D33" s="6">
        <f t="shared" si="4"/>
        <v>96746.8446056084</v>
      </c>
      <c r="E33" s="6">
        <f t="shared" si="5"/>
        <v>409.8595582239779</v>
      </c>
      <c r="F33" s="6">
        <f t="shared" si="6"/>
        <v>140.1404417760221</v>
      </c>
      <c r="G33" s="6">
        <f t="shared" si="7"/>
        <v>49043.00654510133</v>
      </c>
      <c r="H33" s="6">
        <f t="shared" si="8"/>
        <v>145789.85115070973</v>
      </c>
      <c r="I33" s="6">
        <f t="shared" si="9"/>
        <v>151742.77637815397</v>
      </c>
      <c r="J33" s="6">
        <f t="shared" si="10"/>
        <v>5952.925227444241</v>
      </c>
    </row>
    <row r="34" spans="1:10" ht="12.75">
      <c r="A34" s="4">
        <f t="shared" si="11"/>
        <v>8</v>
      </c>
      <c r="B34" s="6">
        <f t="shared" si="2"/>
        <v>564.3565935327157</v>
      </c>
      <c r="C34" s="6">
        <f t="shared" si="3"/>
        <v>475.6434064672843</v>
      </c>
      <c r="D34" s="6">
        <f t="shared" si="4"/>
        <v>96271.20119914113</v>
      </c>
      <c r="E34" s="6">
        <f t="shared" si="5"/>
        <v>408.69172120917773</v>
      </c>
      <c r="F34" s="6">
        <f t="shared" si="6"/>
        <v>141.30827879082227</v>
      </c>
      <c r="G34" s="6">
        <f t="shared" si="7"/>
        <v>48901.69826631051</v>
      </c>
      <c r="H34" s="6">
        <f t="shared" si="8"/>
        <v>145172.89946545163</v>
      </c>
      <c r="I34" s="6">
        <f t="shared" si="9"/>
        <v>151993.3919103216</v>
      </c>
      <c r="J34" s="6">
        <f t="shared" si="10"/>
        <v>6820.492444869975</v>
      </c>
    </row>
    <row r="35" spans="1:10" ht="12.75">
      <c r="A35" s="4">
        <f t="shared" si="11"/>
        <v>9</v>
      </c>
      <c r="B35" s="6">
        <f t="shared" si="2"/>
        <v>561.5820069949899</v>
      </c>
      <c r="C35" s="6">
        <f t="shared" si="3"/>
        <v>478.4179930050101</v>
      </c>
      <c r="D35" s="6">
        <f t="shared" si="4"/>
        <v>95792.78320613611</v>
      </c>
      <c r="E35" s="6">
        <f t="shared" si="5"/>
        <v>407.51415221925424</v>
      </c>
      <c r="F35" s="6">
        <f t="shared" si="6"/>
        <v>142.48584778074576</v>
      </c>
      <c r="G35" s="6">
        <f t="shared" si="7"/>
        <v>48759.212418529765</v>
      </c>
      <c r="H35" s="6">
        <f t="shared" si="8"/>
        <v>144551.99562466587</v>
      </c>
      <c r="I35" s="6">
        <f t="shared" si="9"/>
        <v>152244.42135441612</v>
      </c>
      <c r="J35" s="6">
        <f t="shared" si="10"/>
        <v>7692.425729750248</v>
      </c>
    </row>
    <row r="36" spans="1:10" ht="12.75">
      <c r="A36" s="4">
        <f t="shared" si="11"/>
        <v>10</v>
      </c>
      <c r="B36" s="6">
        <f t="shared" si="2"/>
        <v>558.7912353691273</v>
      </c>
      <c r="C36" s="6">
        <f t="shared" si="3"/>
        <v>481.2087646308727</v>
      </c>
      <c r="D36" s="6">
        <f t="shared" si="4"/>
        <v>95311.57444150523</v>
      </c>
      <c r="E36" s="6">
        <f t="shared" si="5"/>
        <v>406.3267701544147</v>
      </c>
      <c r="F36" s="6">
        <f t="shared" si="6"/>
        <v>143.6732298455853</v>
      </c>
      <c r="G36" s="6">
        <f t="shared" si="7"/>
        <v>48615.53918868418</v>
      </c>
      <c r="H36" s="6">
        <f t="shared" si="8"/>
        <v>143927.11363018941</v>
      </c>
      <c r="I36" s="6">
        <f t="shared" si="9"/>
        <v>152495.86539404673</v>
      </c>
      <c r="J36" s="6">
        <f t="shared" si="10"/>
        <v>8568.751763857319</v>
      </c>
    </row>
    <row r="37" spans="1:10" ht="12.75">
      <c r="A37" s="4">
        <f t="shared" si="11"/>
        <v>11</v>
      </c>
      <c r="B37" s="6">
        <f t="shared" si="2"/>
        <v>555.9841842421139</v>
      </c>
      <c r="C37" s="6">
        <f t="shared" si="3"/>
        <v>484.0158157578861</v>
      </c>
      <c r="D37" s="6">
        <f t="shared" si="4"/>
        <v>94827.55862574735</v>
      </c>
      <c r="E37" s="6">
        <f t="shared" si="5"/>
        <v>405.12949323903484</v>
      </c>
      <c r="F37" s="6">
        <f t="shared" si="6"/>
        <v>144.87050676096516</v>
      </c>
      <c r="G37" s="6">
        <f t="shared" si="7"/>
        <v>48470.66868192322</v>
      </c>
      <c r="H37" s="6">
        <f t="shared" si="8"/>
        <v>143298.22730767058</v>
      </c>
      <c r="I37" s="6">
        <f t="shared" si="9"/>
        <v>152747.7247139517</v>
      </c>
      <c r="J37" s="6">
        <f t="shared" si="10"/>
        <v>9449.497406281123</v>
      </c>
    </row>
    <row r="38" spans="1:10" ht="12.75">
      <c r="A38" s="4">
        <f t="shared" si="11"/>
        <v>12</v>
      </c>
      <c r="B38" s="6">
        <f t="shared" si="2"/>
        <v>553.1607586501929</v>
      </c>
      <c r="C38" s="6">
        <f t="shared" si="3"/>
        <v>486.83924134980714</v>
      </c>
      <c r="D38" s="6">
        <f t="shared" si="4"/>
        <v>94340.71938439754</v>
      </c>
      <c r="E38" s="6">
        <f t="shared" si="5"/>
        <v>403.9222390160268</v>
      </c>
      <c r="F38" s="6">
        <f t="shared" si="6"/>
        <v>146.07776098397318</v>
      </c>
      <c r="G38" s="6">
        <f t="shared" si="7"/>
        <v>48324.59092093925</v>
      </c>
      <c r="H38" s="6">
        <f t="shared" si="8"/>
        <v>142665.31030533678</v>
      </c>
      <c r="I38" s="6">
        <f t="shared" si="9"/>
        <v>153000.00000000012</v>
      </c>
      <c r="J38" s="6">
        <f t="shared" si="10"/>
        <v>10334.689694663335</v>
      </c>
    </row>
    <row r="39" spans="1:10" ht="12.75">
      <c r="A39" s="4">
        <f t="shared" si="11"/>
        <v>13</v>
      </c>
      <c r="B39" s="6">
        <f t="shared" si="2"/>
        <v>550.3208630756524</v>
      </c>
      <c r="C39" s="6">
        <f t="shared" si="3"/>
        <v>489.67913692434763</v>
      </c>
      <c r="D39" s="6">
        <f t="shared" si="4"/>
        <v>93851.0402474732</v>
      </c>
      <c r="E39" s="6">
        <f t="shared" si="5"/>
        <v>402.7049243411604</v>
      </c>
      <c r="F39" s="6">
        <f t="shared" si="6"/>
        <v>147.2950756588396</v>
      </c>
      <c r="G39" s="6">
        <f t="shared" si="7"/>
        <v>48177.29584528041</v>
      </c>
      <c r="H39" s="6">
        <f t="shared" si="8"/>
        <v>142028.3360927536</v>
      </c>
      <c r="I39" s="6">
        <f t="shared" si="9"/>
        <v>153252.6919391939</v>
      </c>
      <c r="J39" s="6">
        <f t="shared" si="10"/>
        <v>11224.355846440303</v>
      </c>
    </row>
    <row r="40" spans="1:10" ht="12.75">
      <c r="A40" s="4">
        <f t="shared" si="11"/>
        <v>14</v>
      </c>
      <c r="B40" s="6">
        <f t="shared" si="2"/>
        <v>547.4644014435937</v>
      </c>
      <c r="C40" s="6">
        <f t="shared" si="3"/>
        <v>492.5355985564063</v>
      </c>
      <c r="D40" s="6">
        <f t="shared" si="4"/>
        <v>93358.50464891679</v>
      </c>
      <c r="E40" s="6">
        <f t="shared" si="5"/>
        <v>401.4774653773367</v>
      </c>
      <c r="F40" s="6">
        <f t="shared" si="6"/>
        <v>148.52253462266327</v>
      </c>
      <c r="G40" s="6">
        <f t="shared" si="7"/>
        <v>48028.77331065774</v>
      </c>
      <c r="H40" s="6">
        <f t="shared" si="8"/>
        <v>141387.27795957454</v>
      </c>
      <c r="I40" s="6">
        <f t="shared" si="9"/>
        <v>153505.8012196696</v>
      </c>
      <c r="J40" s="6">
        <f t="shared" si="10"/>
        <v>12118.52326009507</v>
      </c>
    </row>
    <row r="41" spans="1:10" ht="12.75">
      <c r="A41" s="4">
        <f t="shared" si="11"/>
        <v>15</v>
      </c>
      <c r="B41" s="6">
        <f t="shared" si="2"/>
        <v>544.5912771186813</v>
      </c>
      <c r="C41" s="6">
        <f t="shared" si="3"/>
        <v>495.4087228813187</v>
      </c>
      <c r="D41" s="6">
        <f t="shared" si="4"/>
        <v>92863.09592603547</v>
      </c>
      <c r="E41" s="6">
        <f t="shared" si="5"/>
        <v>400.23977758881455</v>
      </c>
      <c r="F41" s="6">
        <f t="shared" si="6"/>
        <v>149.76022241118545</v>
      </c>
      <c r="G41" s="6">
        <f t="shared" si="7"/>
        <v>47879.01308824656</v>
      </c>
      <c r="H41" s="6">
        <f t="shared" si="8"/>
        <v>140742.10901428203</v>
      </c>
      <c r="I41" s="6">
        <f t="shared" si="9"/>
        <v>153759.3285307003</v>
      </c>
      <c r="J41" s="6">
        <f t="shared" si="10"/>
        <v>13017.219516418263</v>
      </c>
    </row>
    <row r="42" spans="1:10" ht="12.75">
      <c r="A42" s="4">
        <f t="shared" si="11"/>
        <v>16</v>
      </c>
      <c r="B42" s="6">
        <f t="shared" si="2"/>
        <v>541.7013929018736</v>
      </c>
      <c r="C42" s="6">
        <f t="shared" si="3"/>
        <v>498.29860709812635</v>
      </c>
      <c r="D42" s="6">
        <f t="shared" si="4"/>
        <v>92364.79731893734</v>
      </c>
      <c r="E42" s="6">
        <f t="shared" si="5"/>
        <v>398.991775735388</v>
      </c>
      <c r="F42" s="6">
        <f t="shared" si="6"/>
        <v>151.008224264612</v>
      </c>
      <c r="G42" s="6">
        <f t="shared" si="7"/>
        <v>47728.00486398195</v>
      </c>
      <c r="H42" s="6">
        <f t="shared" si="8"/>
        <v>140092.8021829193</v>
      </c>
      <c r="I42" s="6">
        <f t="shared" si="9"/>
        <v>154013.27456269742</v>
      </c>
      <c r="J42" s="6">
        <f t="shared" si="10"/>
        <v>13920.472379778133</v>
      </c>
    </row>
    <row r="43" spans="1:10" ht="12.75">
      <c r="A43" s="4">
        <f t="shared" si="11"/>
        <v>17</v>
      </c>
      <c r="B43" s="6">
        <f t="shared" si="2"/>
        <v>538.7946510271345</v>
      </c>
      <c r="C43" s="6">
        <f t="shared" si="3"/>
        <v>501.2053489728655</v>
      </c>
      <c r="D43" s="6">
        <f t="shared" si="4"/>
        <v>91863.59196996447</v>
      </c>
      <c r="E43" s="6">
        <f t="shared" si="5"/>
        <v>397.7333738665163</v>
      </c>
      <c r="F43" s="6">
        <f t="shared" si="6"/>
        <v>152.26662613348373</v>
      </c>
      <c r="G43" s="6">
        <f t="shared" si="7"/>
        <v>47575.73823784847</v>
      </c>
      <c r="H43" s="6">
        <f t="shared" si="8"/>
        <v>139439.33020781295</v>
      </c>
      <c r="I43" s="6">
        <f t="shared" si="9"/>
        <v>154267.64000721267</v>
      </c>
      <c r="J43" s="6">
        <f t="shared" si="10"/>
        <v>14828.309799399722</v>
      </c>
    </row>
    <row r="44" spans="1:10" ht="12.75">
      <c r="A44" s="4">
        <f t="shared" si="11"/>
        <v>18</v>
      </c>
      <c r="B44" s="6">
        <f t="shared" si="2"/>
        <v>535.8709531581261</v>
      </c>
      <c r="C44" s="6">
        <f t="shared" si="3"/>
        <v>504.1290468418739</v>
      </c>
      <c r="D44" s="6">
        <f t="shared" si="4"/>
        <v>91359.4629231226</v>
      </c>
      <c r="E44" s="6">
        <f t="shared" si="5"/>
        <v>396.4644853154039</v>
      </c>
      <c r="F44" s="6">
        <f t="shared" si="6"/>
        <v>153.53551468459608</v>
      </c>
      <c r="G44" s="6">
        <f t="shared" si="7"/>
        <v>47422.20272316387</v>
      </c>
      <c r="H44" s="6">
        <f t="shared" si="8"/>
        <v>138781.66564628648</v>
      </c>
      <c r="I44" s="6">
        <f t="shared" si="9"/>
        <v>154522.42555693994</v>
      </c>
      <c r="J44" s="6">
        <f t="shared" si="10"/>
        <v>15740.759910653462</v>
      </c>
    </row>
    <row r="45" spans="1:10" ht="12.75">
      <c r="A45" s="4">
        <f t="shared" si="11"/>
        <v>19</v>
      </c>
      <c r="B45" s="6">
        <f t="shared" si="2"/>
        <v>532.9302003848818</v>
      </c>
      <c r="C45" s="6">
        <f t="shared" si="3"/>
        <v>507.0697996151182</v>
      </c>
      <c r="D45" s="6">
        <f t="shared" si="4"/>
        <v>90852.39312350749</v>
      </c>
      <c r="E45" s="6">
        <f t="shared" si="5"/>
        <v>395.18502269303224</v>
      </c>
      <c r="F45" s="6">
        <f t="shared" si="6"/>
        <v>154.81497730696776</v>
      </c>
      <c r="G45" s="6">
        <f t="shared" si="7"/>
        <v>47267.387745856904</v>
      </c>
      <c r="H45" s="6">
        <f t="shared" si="8"/>
        <v>138119.7808693644</v>
      </c>
      <c r="I45" s="6">
        <f t="shared" si="9"/>
        <v>154777.63190571713</v>
      </c>
      <c r="J45" s="6">
        <f t="shared" si="10"/>
        <v>16657.851036352746</v>
      </c>
    </row>
    <row r="46" spans="1:10" ht="12.75">
      <c r="A46" s="4">
        <f t="shared" si="11"/>
        <v>20</v>
      </c>
      <c r="B46" s="6">
        <f t="shared" si="2"/>
        <v>529.9722932204603</v>
      </c>
      <c r="C46" s="6">
        <f t="shared" si="3"/>
        <v>510.0277067795397</v>
      </c>
      <c r="D46" s="6">
        <f t="shared" si="4"/>
        <v>90342.36541672795</v>
      </c>
      <c r="E46" s="6">
        <f t="shared" si="5"/>
        <v>393.89489788214087</v>
      </c>
      <c r="F46" s="6">
        <f t="shared" si="6"/>
        <v>156.10510211785913</v>
      </c>
      <c r="G46" s="6">
        <f t="shared" si="7"/>
        <v>47111.28264373905</v>
      </c>
      <c r="H46" s="6">
        <f t="shared" si="8"/>
        <v>137453.64806046698</v>
      </c>
      <c r="I46" s="6">
        <f t="shared" si="9"/>
        <v>155033.2597485281</v>
      </c>
      <c r="J46" s="6">
        <f t="shared" si="10"/>
        <v>17579.611688061123</v>
      </c>
    </row>
    <row r="47" spans="1:10" ht="12.75">
      <c r="A47" s="4">
        <f t="shared" si="11"/>
        <v>21</v>
      </c>
      <c r="B47" s="6">
        <f t="shared" si="2"/>
        <v>526.9971315975797</v>
      </c>
      <c r="C47" s="6">
        <f t="shared" si="3"/>
        <v>513.0028684024203</v>
      </c>
      <c r="D47" s="6">
        <f t="shared" si="4"/>
        <v>89829.36254832553</v>
      </c>
      <c r="E47" s="6">
        <f t="shared" si="5"/>
        <v>392.5940220311587</v>
      </c>
      <c r="F47" s="6">
        <f t="shared" si="6"/>
        <v>157.40597796884128</v>
      </c>
      <c r="G47" s="6">
        <f t="shared" si="7"/>
        <v>46953.87666577021</v>
      </c>
      <c r="H47" s="6">
        <f t="shared" si="8"/>
        <v>136783.23921409575</v>
      </c>
      <c r="I47" s="6">
        <f t="shared" si="9"/>
        <v>155289.3097815045</v>
      </c>
      <c r="J47" s="6">
        <f t="shared" si="10"/>
        <v>18506.07056740875</v>
      </c>
    </row>
    <row r="48" spans="1:10" ht="12.75">
      <c r="A48" s="4">
        <f t="shared" si="11"/>
        <v>22</v>
      </c>
      <c r="B48" s="6">
        <f t="shared" si="2"/>
        <v>524.0046148652323</v>
      </c>
      <c r="C48" s="6">
        <f t="shared" si="3"/>
        <v>515.9953851347677</v>
      </c>
      <c r="D48" s="6">
        <f t="shared" si="4"/>
        <v>89313.36716319076</v>
      </c>
      <c r="E48" s="6">
        <f t="shared" si="5"/>
        <v>391.28230554808505</v>
      </c>
      <c r="F48" s="6">
        <f t="shared" si="6"/>
        <v>158.71769445191495</v>
      </c>
      <c r="G48" s="6">
        <f t="shared" si="7"/>
        <v>46795.15897131829</v>
      </c>
      <c r="H48" s="6">
        <f t="shared" si="8"/>
        <v>136108.52613450907</v>
      </c>
      <c r="I48" s="6">
        <f t="shared" si="9"/>
        <v>155545.78270192773</v>
      </c>
      <c r="J48" s="6">
        <f t="shared" si="10"/>
        <v>19437.256567418663</v>
      </c>
    </row>
    <row r="49" spans="1:10" ht="12.75">
      <c r="A49" s="4">
        <f t="shared" si="11"/>
        <v>23</v>
      </c>
      <c r="B49" s="6">
        <f t="shared" si="2"/>
        <v>520.9946417852794</v>
      </c>
      <c r="C49" s="6">
        <f t="shared" si="3"/>
        <v>519.0053582147206</v>
      </c>
      <c r="D49" s="6">
        <f t="shared" si="4"/>
        <v>88794.36180497604</v>
      </c>
      <c r="E49" s="6">
        <f t="shared" si="5"/>
        <v>389.9596580943191</v>
      </c>
      <c r="F49" s="6">
        <f t="shared" si="6"/>
        <v>160.04034190568092</v>
      </c>
      <c r="G49" s="6">
        <f t="shared" si="7"/>
        <v>46635.11862941261</v>
      </c>
      <c r="H49" s="6">
        <f t="shared" si="8"/>
        <v>135429.48043438865</v>
      </c>
      <c r="I49" s="6">
        <f t="shared" si="9"/>
        <v>155802.67920823078</v>
      </c>
      <c r="J49" s="6">
        <f t="shared" si="10"/>
        <v>20373.19877384213</v>
      </c>
    </row>
    <row r="50" spans="1:10" ht="12.75">
      <c r="A50" s="4">
        <f t="shared" si="11"/>
        <v>24</v>
      </c>
      <c r="B50" s="6">
        <f t="shared" si="2"/>
        <v>517.967110529027</v>
      </c>
      <c r="C50" s="6">
        <f t="shared" si="3"/>
        <v>522.032889470973</v>
      </c>
      <c r="D50" s="6">
        <f t="shared" si="4"/>
        <v>88272.32891550507</v>
      </c>
      <c r="E50" s="6">
        <f t="shared" si="5"/>
        <v>388.6259885784384</v>
      </c>
      <c r="F50" s="6">
        <f t="shared" si="6"/>
        <v>161.3740114215616</v>
      </c>
      <c r="G50" s="6">
        <f t="shared" si="7"/>
        <v>46473.74461799105</v>
      </c>
      <c r="H50" s="6">
        <f t="shared" si="8"/>
        <v>134746.07353349612</v>
      </c>
      <c r="I50" s="6">
        <f t="shared" si="9"/>
        <v>156060.00000000017</v>
      </c>
      <c r="J50" s="6">
        <f t="shared" si="10"/>
        <v>21313.926466504054</v>
      </c>
    </row>
    <row r="51" spans="1:10" ht="12.75">
      <c r="A51" s="4">
        <f t="shared" si="11"/>
        <v>25</v>
      </c>
      <c r="B51" s="6">
        <f t="shared" si="2"/>
        <v>514.9219186737796</v>
      </c>
      <c r="C51" s="6">
        <f t="shared" si="3"/>
        <v>525.0780813262204</v>
      </c>
      <c r="D51" s="6">
        <f t="shared" si="4"/>
        <v>87747.25083417885</v>
      </c>
      <c r="E51" s="6">
        <f t="shared" si="5"/>
        <v>387.28120514992537</v>
      </c>
      <c r="F51" s="6">
        <f t="shared" si="6"/>
        <v>162.71879485007463</v>
      </c>
      <c r="G51" s="6">
        <f t="shared" si="7"/>
        <v>46311.025823140975</v>
      </c>
      <c r="H51" s="6">
        <f t="shared" si="8"/>
        <v>134058.27665731983</v>
      </c>
      <c r="I51" s="6">
        <f t="shared" si="9"/>
        <v>156317.74577797783</v>
      </c>
      <c r="J51" s="6">
        <f t="shared" si="10"/>
        <v>22259.469120658003</v>
      </c>
    </row>
    <row r="52" spans="1:10" ht="12.75">
      <c r="A52" s="4">
        <f t="shared" si="11"/>
        <v>26</v>
      </c>
      <c r="B52" s="6">
        <f t="shared" si="2"/>
        <v>511.85896319937666</v>
      </c>
      <c r="C52" s="6">
        <f t="shared" si="3"/>
        <v>528.1410368006234</v>
      </c>
      <c r="D52" s="6">
        <f t="shared" si="4"/>
        <v>87219.10979737823</v>
      </c>
      <c r="E52" s="6">
        <f t="shared" si="5"/>
        <v>385.92521519284145</v>
      </c>
      <c r="F52" s="6">
        <f t="shared" si="6"/>
        <v>164.07478480715855</v>
      </c>
      <c r="G52" s="6">
        <f t="shared" si="7"/>
        <v>46146.95103833382</v>
      </c>
      <c r="H52" s="6">
        <f t="shared" si="8"/>
        <v>133366.06083571207</v>
      </c>
      <c r="I52" s="6">
        <f t="shared" si="9"/>
        <v>156575.91724406305</v>
      </c>
      <c r="J52" s="6">
        <f t="shared" si="10"/>
        <v>23209.856408350985</v>
      </c>
    </row>
    <row r="53" spans="1:10" ht="12.75">
      <c r="A53" s="4">
        <f t="shared" si="11"/>
        <v>27</v>
      </c>
      <c r="B53" s="6">
        <f t="shared" si="2"/>
        <v>508.77814048470634</v>
      </c>
      <c r="C53" s="6">
        <f t="shared" si="3"/>
        <v>531.2218595152937</v>
      </c>
      <c r="D53" s="6">
        <f t="shared" si="4"/>
        <v>86687.88793786294</v>
      </c>
      <c r="E53" s="6">
        <f t="shared" si="5"/>
        <v>384.5579253194485</v>
      </c>
      <c r="F53" s="6">
        <f t="shared" si="6"/>
        <v>165.4420746805515</v>
      </c>
      <c r="G53" s="6">
        <f t="shared" si="7"/>
        <v>45981.50896365327</v>
      </c>
      <c r="H53" s="6">
        <f t="shared" si="8"/>
        <v>132669.39690151621</v>
      </c>
      <c r="I53" s="6">
        <f t="shared" si="9"/>
        <v>156834.51510131435</v>
      </c>
      <c r="J53" s="6">
        <f t="shared" si="10"/>
        <v>24165.118199798133</v>
      </c>
    </row>
    <row r="54" spans="1:10" ht="12.75">
      <c r="A54" s="4">
        <f t="shared" si="11"/>
        <v>28</v>
      </c>
      <c r="B54" s="6">
        <f t="shared" si="2"/>
        <v>505.67934630420046</v>
      </c>
      <c r="C54" s="6">
        <f t="shared" si="3"/>
        <v>534.3206536957996</v>
      </c>
      <c r="D54" s="6">
        <f t="shared" si="4"/>
        <v>86153.56728416713</v>
      </c>
      <c r="E54" s="6">
        <f t="shared" si="5"/>
        <v>383.17924136377724</v>
      </c>
      <c r="F54" s="6">
        <f t="shared" si="6"/>
        <v>166.82075863622276</v>
      </c>
      <c r="G54" s="6">
        <f t="shared" si="7"/>
        <v>45814.688205017046</v>
      </c>
      <c r="H54" s="6">
        <f t="shared" si="8"/>
        <v>131968.25548918417</v>
      </c>
      <c r="I54" s="6">
        <f t="shared" si="9"/>
        <v>157093.5400539514</v>
      </c>
      <c r="J54" s="6">
        <f t="shared" si="10"/>
        <v>25125.284564767237</v>
      </c>
    </row>
    <row r="55" spans="1:10" ht="12.75">
      <c r="A55" s="4">
        <f t="shared" si="11"/>
        <v>29</v>
      </c>
      <c r="B55" s="6">
        <f t="shared" si="2"/>
        <v>502.5624758243083</v>
      </c>
      <c r="C55" s="6">
        <f t="shared" si="3"/>
        <v>537.4375241756917</v>
      </c>
      <c r="D55" s="6">
        <f t="shared" si="4"/>
        <v>85616.12975999144</v>
      </c>
      <c r="E55" s="6">
        <f t="shared" si="5"/>
        <v>381.78906837514205</v>
      </c>
      <c r="F55" s="6">
        <f t="shared" si="6"/>
        <v>168.21093162485795</v>
      </c>
      <c r="G55" s="6">
        <f t="shared" si="7"/>
        <v>45646.477273392185</v>
      </c>
      <c r="H55" s="6">
        <f t="shared" si="8"/>
        <v>131262.60703338363</v>
      </c>
      <c r="I55" s="6">
        <f t="shared" si="9"/>
        <v>157352.99280735696</v>
      </c>
      <c r="J55" s="6">
        <f t="shared" si="10"/>
        <v>26090.385773973336</v>
      </c>
    </row>
    <row r="56" spans="1:10" ht="12.75">
      <c r="A56" s="4">
        <f t="shared" si="11"/>
        <v>30</v>
      </c>
      <c r="B56" s="6">
        <f t="shared" si="2"/>
        <v>499.4274235999501</v>
      </c>
      <c r="C56" s="6">
        <f t="shared" si="3"/>
        <v>540.5725764000499</v>
      </c>
      <c r="D56" s="6">
        <f t="shared" si="4"/>
        <v>85075.55718359139</v>
      </c>
      <c r="E56" s="6">
        <f t="shared" si="5"/>
        <v>380.38731061160155</v>
      </c>
      <c r="F56" s="6">
        <f t="shared" si="6"/>
        <v>169.61268938839845</v>
      </c>
      <c r="G56" s="6">
        <f t="shared" si="7"/>
        <v>45476.864584003786</v>
      </c>
      <c r="H56" s="6">
        <f t="shared" si="8"/>
        <v>130552.42176759517</v>
      </c>
      <c r="I56" s="6">
        <f t="shared" si="9"/>
        <v>157612.8740680788</v>
      </c>
      <c r="J56" s="6">
        <f t="shared" si="10"/>
        <v>27060.452300483623</v>
      </c>
    </row>
    <row r="57" spans="1:10" ht="12.75">
      <c r="A57" s="4">
        <f t="shared" si="11"/>
        <v>31</v>
      </c>
      <c r="B57" s="6">
        <f t="shared" si="2"/>
        <v>496.27408357094976</v>
      </c>
      <c r="C57" s="6">
        <f t="shared" si="3"/>
        <v>543.7259164290502</v>
      </c>
      <c r="D57" s="6">
        <f t="shared" si="4"/>
        <v>84531.83126716234</v>
      </c>
      <c r="E57" s="6">
        <f t="shared" si="5"/>
        <v>378.9738715333649</v>
      </c>
      <c r="F57" s="6">
        <f t="shared" si="6"/>
        <v>171.0261284666351</v>
      </c>
      <c r="G57" s="6">
        <f t="shared" si="7"/>
        <v>45305.83845553715</v>
      </c>
      <c r="H57" s="6">
        <f t="shared" si="8"/>
        <v>129837.6697226995</v>
      </c>
      <c r="I57" s="6">
        <f t="shared" si="9"/>
        <v>157873.18454383154</v>
      </c>
      <c r="J57" s="6">
        <f t="shared" si="10"/>
        <v>28035.514821132034</v>
      </c>
    </row>
    <row r="58" spans="1:10" ht="12.75">
      <c r="A58" s="4">
        <f t="shared" si="11"/>
        <v>32</v>
      </c>
      <c r="B58" s="6">
        <f t="shared" si="2"/>
        <v>493.10234905844703</v>
      </c>
      <c r="C58" s="6">
        <f t="shared" si="3"/>
        <v>546.8976509415529</v>
      </c>
      <c r="D58" s="6">
        <f t="shared" si="4"/>
        <v>83984.93361622079</v>
      </c>
      <c r="E58" s="6">
        <f t="shared" si="5"/>
        <v>377.54865379614296</v>
      </c>
      <c r="F58" s="6">
        <f t="shared" si="6"/>
        <v>172.45134620385704</v>
      </c>
      <c r="G58" s="6">
        <f t="shared" si="7"/>
        <v>45133.38710933329</v>
      </c>
      <c r="H58" s="6">
        <f t="shared" si="8"/>
        <v>129118.32072555408</v>
      </c>
      <c r="I58" s="6">
        <f t="shared" si="9"/>
        <v>158133.92494349874</v>
      </c>
      <c r="J58" s="6">
        <f t="shared" si="10"/>
        <v>29015.604217944667</v>
      </c>
    </row>
    <row r="59" spans="1:10" ht="12.75">
      <c r="A59" s="4">
        <f t="shared" si="11"/>
        <v>33</v>
      </c>
      <c r="B59" s="6">
        <f t="shared" si="2"/>
        <v>489.912112761288</v>
      </c>
      <c r="C59" s="6">
        <f t="shared" si="3"/>
        <v>550.087887238712</v>
      </c>
      <c r="D59" s="6">
        <f t="shared" si="4"/>
        <v>83434.84572898208</v>
      </c>
      <c r="E59" s="6">
        <f t="shared" si="5"/>
        <v>376.1115592444441</v>
      </c>
      <c r="F59" s="6">
        <f t="shared" si="6"/>
        <v>173.8884407555559</v>
      </c>
      <c r="G59" s="6">
        <f t="shared" si="7"/>
        <v>44959.49866857774</v>
      </c>
      <c r="H59" s="6">
        <f t="shared" si="8"/>
        <v>128394.34439755982</v>
      </c>
      <c r="I59" s="6">
        <f t="shared" si="9"/>
        <v>158395.09597713468</v>
      </c>
      <c r="J59" s="6">
        <f t="shared" si="10"/>
        <v>30000.751579574862</v>
      </c>
    </row>
    <row r="60" spans="1:10" ht="12.75">
      <c r="A60" s="4">
        <f t="shared" si="11"/>
        <v>34</v>
      </c>
      <c r="B60" s="6">
        <f t="shared" si="2"/>
        <v>486.7032667523955</v>
      </c>
      <c r="C60" s="6">
        <f t="shared" si="3"/>
        <v>553.2967332476045</v>
      </c>
      <c r="D60" s="6">
        <f t="shared" si="4"/>
        <v>82881.54899573447</v>
      </c>
      <c r="E60" s="6">
        <f t="shared" si="5"/>
        <v>374.6624889048145</v>
      </c>
      <c r="F60" s="6">
        <f t="shared" si="6"/>
        <v>175.3375110951855</v>
      </c>
      <c r="G60" s="6">
        <f t="shared" si="7"/>
        <v>44784.16115748256</v>
      </c>
      <c r="H60" s="6">
        <f t="shared" si="8"/>
        <v>127665.71015321702</v>
      </c>
      <c r="I60" s="6">
        <f t="shared" si="9"/>
        <v>158656.69835596636</v>
      </c>
      <c r="J60" s="6">
        <f t="shared" si="10"/>
        <v>30990.988202749344</v>
      </c>
    </row>
    <row r="61" spans="1:10" ht="12.75">
      <c r="A61" s="4">
        <f t="shared" si="11"/>
        <v>35</v>
      </c>
      <c r="B61" s="6">
        <f t="shared" si="2"/>
        <v>483.47570247511777</v>
      </c>
      <c r="C61" s="6">
        <f t="shared" si="3"/>
        <v>556.5242975248823</v>
      </c>
      <c r="D61" s="6">
        <f t="shared" si="4"/>
        <v>82325.02469820959</v>
      </c>
      <c r="E61" s="6">
        <f t="shared" si="5"/>
        <v>373.2013429790213</v>
      </c>
      <c r="F61" s="6">
        <f t="shared" si="6"/>
        <v>176.79865702097868</v>
      </c>
      <c r="G61" s="6">
        <f t="shared" si="7"/>
        <v>44607.36250046158</v>
      </c>
      <c r="H61" s="6">
        <f t="shared" si="8"/>
        <v>126932.38719867117</v>
      </c>
      <c r="I61" s="6">
        <f t="shared" si="9"/>
        <v>158918.7327923955</v>
      </c>
      <c r="J61" s="6">
        <f t="shared" si="10"/>
        <v>31986.345593724312</v>
      </c>
    </row>
    <row r="62" spans="1:10" ht="12.75">
      <c r="A62" s="4">
        <f t="shared" si="11"/>
        <v>36</v>
      </c>
      <c r="B62" s="6">
        <f t="shared" si="2"/>
        <v>480.22931073955596</v>
      </c>
      <c r="C62" s="6">
        <f t="shared" si="3"/>
        <v>559.770689260444</v>
      </c>
      <c r="D62" s="6">
        <f t="shared" si="4"/>
        <v>81765.25400894914</v>
      </c>
      <c r="E62" s="6">
        <f t="shared" si="5"/>
        <v>371.7280208371798</v>
      </c>
      <c r="F62" s="6">
        <f t="shared" si="6"/>
        <v>178.27197916282017</v>
      </c>
      <c r="G62" s="6">
        <f t="shared" si="7"/>
        <v>44429.09052129876</v>
      </c>
      <c r="H62" s="6">
        <f t="shared" si="8"/>
        <v>126194.34453024791</v>
      </c>
      <c r="I62" s="6">
        <f t="shared" si="9"/>
        <v>159181.20000000027</v>
      </c>
      <c r="J62" s="6">
        <f t="shared" si="10"/>
        <v>32986.855469752365</v>
      </c>
    </row>
    <row r="63" spans="1:10" ht="12.75">
      <c r="A63" s="4">
        <f t="shared" si="11"/>
        <v>37</v>
      </c>
      <c r="B63" s="6">
        <f t="shared" si="2"/>
        <v>476.96398171887</v>
      </c>
      <c r="C63" s="6">
        <f t="shared" si="3"/>
        <v>563.03601828113</v>
      </c>
      <c r="D63" s="6">
        <f t="shared" si="4"/>
        <v>81202.21799066801</v>
      </c>
      <c r="E63" s="6">
        <f t="shared" si="5"/>
        <v>370.242421010823</v>
      </c>
      <c r="F63" s="6">
        <f t="shared" si="6"/>
        <v>179.75757898917698</v>
      </c>
      <c r="G63" s="6">
        <f t="shared" si="7"/>
        <v>44249.332942309586</v>
      </c>
      <c r="H63" s="6">
        <f t="shared" si="8"/>
        <v>125451.5509329776</v>
      </c>
      <c r="I63" s="6">
        <f t="shared" si="9"/>
        <v>159444.1006935375</v>
      </c>
      <c r="J63" s="6">
        <f t="shared" si="10"/>
        <v>33992.54976055991</v>
      </c>
    </row>
    <row r="64" spans="1:10" ht="12.75">
      <c r="A64" s="4">
        <f t="shared" si="11"/>
        <v>38</v>
      </c>
      <c r="B64" s="6">
        <f t="shared" si="2"/>
        <v>473.6796049455634</v>
      </c>
      <c r="C64" s="6">
        <f t="shared" si="3"/>
        <v>566.3203950544366</v>
      </c>
      <c r="D64" s="6">
        <f t="shared" si="4"/>
        <v>80635.89759561357</v>
      </c>
      <c r="E64" s="6">
        <f t="shared" si="5"/>
        <v>368.7444411859132</v>
      </c>
      <c r="F64" s="6">
        <f t="shared" si="6"/>
        <v>181.25555881408678</v>
      </c>
      <c r="G64" s="6">
        <f t="shared" si="7"/>
        <v>44068.077383495496</v>
      </c>
      <c r="H64" s="6">
        <f t="shared" si="8"/>
        <v>124703.97497910907</v>
      </c>
      <c r="I64" s="6">
        <f t="shared" si="9"/>
        <v>159707.43558894444</v>
      </c>
      <c r="J64" s="6">
        <f t="shared" si="10"/>
        <v>35003.46060983537</v>
      </c>
    </row>
    <row r="65" spans="1:10" ht="12.75">
      <c r="A65" s="4">
        <f t="shared" si="11"/>
        <v>39</v>
      </c>
      <c r="B65" s="6">
        <f t="shared" si="2"/>
        <v>470.37606930774587</v>
      </c>
      <c r="C65" s="6">
        <f t="shared" si="3"/>
        <v>569.6239306922541</v>
      </c>
      <c r="D65" s="6">
        <f t="shared" si="4"/>
        <v>80066.27366492132</v>
      </c>
      <c r="E65" s="6">
        <f t="shared" si="5"/>
        <v>367.23397819579577</v>
      </c>
      <c r="F65" s="6">
        <f t="shared" si="6"/>
        <v>182.76602180420423</v>
      </c>
      <c r="G65" s="6">
        <f t="shared" si="7"/>
        <v>43885.31136169129</v>
      </c>
      <c r="H65" s="6">
        <f t="shared" si="8"/>
        <v>123951.5850266126</v>
      </c>
      <c r="I65" s="6">
        <f t="shared" si="9"/>
        <v>159971.20540334078</v>
      </c>
      <c r="J65" s="6">
        <f t="shared" si="10"/>
        <v>36019.62037672817</v>
      </c>
    </row>
    <row r="66" spans="1:10" ht="12.75">
      <c r="A66" s="4">
        <f t="shared" si="11"/>
        <v>40</v>
      </c>
      <c r="B66" s="6">
        <f t="shared" si="2"/>
        <v>467.05326304537436</v>
      </c>
      <c r="C66" s="6">
        <f t="shared" si="3"/>
        <v>572.9467369546256</v>
      </c>
      <c r="D66" s="6">
        <f t="shared" si="4"/>
        <v>79493.32692796669</v>
      </c>
      <c r="E66" s="6">
        <f t="shared" si="5"/>
        <v>365.71092801409407</v>
      </c>
      <c r="F66" s="6">
        <f t="shared" si="6"/>
        <v>184.28907198590593</v>
      </c>
      <c r="G66" s="6">
        <f t="shared" si="7"/>
        <v>43701.02228970538</v>
      </c>
      <c r="H66" s="6">
        <f t="shared" si="8"/>
        <v>123194.34921767208</v>
      </c>
      <c r="I66" s="6">
        <f t="shared" si="9"/>
        <v>160235.41085503058</v>
      </c>
      <c r="J66" s="6">
        <f t="shared" si="10"/>
        <v>37041.06163735851</v>
      </c>
    </row>
    <row r="67" spans="1:10" ht="12.75">
      <c r="A67" s="4">
        <f t="shared" si="11"/>
        <v>41</v>
      </c>
      <c r="B67" s="6">
        <f t="shared" si="2"/>
        <v>463.7110737464724</v>
      </c>
      <c r="C67" s="6">
        <f t="shared" si="3"/>
        <v>576.2889262535276</v>
      </c>
      <c r="D67" s="6">
        <f t="shared" si="4"/>
        <v>78917.03800171315</v>
      </c>
      <c r="E67" s="6">
        <f t="shared" si="5"/>
        <v>364.17518574754484</v>
      </c>
      <c r="F67" s="6">
        <f t="shared" si="6"/>
        <v>185.82481425245516</v>
      </c>
      <c r="G67" s="6">
        <f t="shared" si="7"/>
        <v>43515.19747545293</v>
      </c>
      <c r="H67" s="6">
        <f t="shared" si="8"/>
        <v>122432.23547716608</v>
      </c>
      <c r="I67" s="6">
        <f t="shared" si="9"/>
        <v>160500.05266350426</v>
      </c>
      <c r="J67" s="6">
        <f t="shared" si="10"/>
        <v>38067.81718633819</v>
      </c>
    </row>
    <row r="68" spans="1:10" ht="12.75">
      <c r="A68" s="4">
        <f t="shared" si="11"/>
        <v>42</v>
      </c>
      <c r="B68" s="6">
        <f t="shared" si="2"/>
        <v>460.3493883433268</v>
      </c>
      <c r="C68" s="6">
        <f t="shared" si="3"/>
        <v>579.6506116566732</v>
      </c>
      <c r="D68" s="6">
        <f t="shared" si="4"/>
        <v>78337.38739005648</v>
      </c>
      <c r="E68" s="6">
        <f t="shared" si="5"/>
        <v>362.6266456287744</v>
      </c>
      <c r="F68" s="6">
        <f t="shared" si="6"/>
        <v>187.37335437122562</v>
      </c>
      <c r="G68" s="6">
        <f t="shared" si="7"/>
        <v>43327.82412108171</v>
      </c>
      <c r="H68" s="6">
        <f t="shared" si="8"/>
        <v>121665.21151113819</v>
      </c>
      <c r="I68" s="6">
        <f t="shared" si="9"/>
        <v>160765.13154944053</v>
      </c>
      <c r="J68" s="6">
        <f t="shared" si="10"/>
        <v>39099.92003830234</v>
      </c>
    </row>
    <row r="69" spans="1:10" ht="12.75">
      <c r="A69" s="4">
        <f t="shared" si="11"/>
        <v>43</v>
      </c>
      <c r="B69" s="6">
        <f t="shared" si="2"/>
        <v>456.9680931086628</v>
      </c>
      <c r="C69" s="6">
        <f t="shared" si="3"/>
        <v>583.0319068913373</v>
      </c>
      <c r="D69" s="6">
        <f t="shared" si="4"/>
        <v>77754.35548316514</v>
      </c>
      <c r="E69" s="6">
        <f t="shared" si="5"/>
        <v>361.06520100901423</v>
      </c>
      <c r="F69" s="6">
        <f t="shared" si="6"/>
        <v>188.93479899098577</v>
      </c>
      <c r="G69" s="6">
        <f t="shared" si="7"/>
        <v>43138.88932209072</v>
      </c>
      <c r="H69" s="6">
        <f t="shared" si="8"/>
        <v>120893.24480525586</v>
      </c>
      <c r="I69" s="6">
        <f t="shared" si="9"/>
        <v>161030.64823470832</v>
      </c>
      <c r="J69" s="6">
        <f t="shared" si="10"/>
        <v>40137.40342945246</v>
      </c>
    </row>
    <row r="70" spans="1:10" ht="12.75">
      <c r="A70" s="4">
        <f t="shared" si="11"/>
        <v>44</v>
      </c>
      <c r="B70" s="6">
        <f t="shared" si="2"/>
        <v>453.5670736517967</v>
      </c>
      <c r="C70" s="6">
        <f t="shared" si="3"/>
        <v>586.4329263482033</v>
      </c>
      <c r="D70" s="6">
        <f t="shared" si="4"/>
        <v>77167.92255681693</v>
      </c>
      <c r="E70" s="6">
        <f t="shared" si="5"/>
        <v>359.490744350756</v>
      </c>
      <c r="F70" s="6">
        <f t="shared" si="6"/>
        <v>190.50925564924398</v>
      </c>
      <c r="G70" s="6">
        <f t="shared" si="7"/>
        <v>42948.380066441474</v>
      </c>
      <c r="H70" s="6">
        <f t="shared" si="8"/>
        <v>120116.30262325841</v>
      </c>
      <c r="I70" s="6">
        <f t="shared" si="9"/>
        <v>161296.60344236885</v>
      </c>
      <c r="J70" s="6">
        <f t="shared" si="10"/>
        <v>41180.300819110445</v>
      </c>
    </row>
    <row r="71" spans="1:10" ht="12.75">
      <c r="A71" s="4">
        <f t="shared" si="11"/>
        <v>45</v>
      </c>
      <c r="B71" s="6">
        <f t="shared" si="2"/>
        <v>450.1462149147655</v>
      </c>
      <c r="C71" s="6">
        <f t="shared" si="3"/>
        <v>589.8537850852344</v>
      </c>
      <c r="D71" s="6">
        <f t="shared" si="4"/>
        <v>76578.0687717317</v>
      </c>
      <c r="E71" s="6">
        <f t="shared" si="5"/>
        <v>357.9031672203456</v>
      </c>
      <c r="F71" s="6">
        <f t="shared" si="6"/>
        <v>192.0968327796544</v>
      </c>
      <c r="G71" s="6">
        <f t="shared" si="7"/>
        <v>42756.28323366182</v>
      </c>
      <c r="H71" s="6">
        <f t="shared" si="8"/>
        <v>119334.35200539354</v>
      </c>
      <c r="I71" s="6">
        <f t="shared" si="9"/>
        <v>161562.99789667752</v>
      </c>
      <c r="J71" s="6">
        <f t="shared" si="10"/>
        <v>42228.64589128399</v>
      </c>
    </row>
    <row r="72" spans="1:10" ht="12.75">
      <c r="A72" s="4">
        <f t="shared" si="11"/>
        <v>46</v>
      </c>
      <c r="B72" s="6">
        <f t="shared" si="2"/>
        <v>446.70540116843495</v>
      </c>
      <c r="C72" s="6">
        <f t="shared" si="3"/>
        <v>593.294598831565</v>
      </c>
      <c r="D72" s="6">
        <f t="shared" si="4"/>
        <v>75984.77417290014</v>
      </c>
      <c r="E72" s="6">
        <f t="shared" si="5"/>
        <v>356.3023602805152</v>
      </c>
      <c r="F72" s="6">
        <f t="shared" si="6"/>
        <v>193.6976397194848</v>
      </c>
      <c r="G72" s="6">
        <f t="shared" si="7"/>
        <v>42562.58559394234</v>
      </c>
      <c r="H72" s="6">
        <f t="shared" si="8"/>
        <v>118547.35976684248</v>
      </c>
      <c r="I72" s="6">
        <f t="shared" si="9"/>
        <v>161829.83232308587</v>
      </c>
      <c r="J72" s="6">
        <f t="shared" si="10"/>
        <v>43282.47255624339</v>
      </c>
    </row>
    <row r="73" spans="1:10" ht="12.75">
      <c r="A73" s="4">
        <f t="shared" si="11"/>
        <v>47</v>
      </c>
      <c r="B73" s="6">
        <f t="shared" si="2"/>
        <v>443.2445160085842</v>
      </c>
      <c r="C73" s="6">
        <f t="shared" si="3"/>
        <v>596.7554839914158</v>
      </c>
      <c r="D73" s="6">
        <f t="shared" si="4"/>
        <v>75388.01868890872</v>
      </c>
      <c r="E73" s="6">
        <f t="shared" si="5"/>
        <v>354.68821328285287</v>
      </c>
      <c r="F73" s="6">
        <f t="shared" si="6"/>
        <v>195.31178671714713</v>
      </c>
      <c r="G73" s="6">
        <f t="shared" si="7"/>
        <v>42367.273807225196</v>
      </c>
      <c r="H73" s="6">
        <f t="shared" si="8"/>
        <v>117755.29249613392</v>
      </c>
      <c r="I73" s="6">
        <f t="shared" si="9"/>
        <v>162097.10744824357</v>
      </c>
      <c r="J73" s="6">
        <f t="shared" si="10"/>
        <v>44341.81495210965</v>
      </c>
    </row>
    <row r="74" spans="1:10" ht="12.75">
      <c r="A74" s="4">
        <f t="shared" si="11"/>
        <v>48</v>
      </c>
      <c r="B74" s="6">
        <f t="shared" si="2"/>
        <v>439.76344235196757</v>
      </c>
      <c r="C74" s="6">
        <f t="shared" si="3"/>
        <v>600.2365576480324</v>
      </c>
      <c r="D74" s="6">
        <f t="shared" si="4"/>
        <v>74787.78213126068</v>
      </c>
      <c r="E74" s="6">
        <f t="shared" si="5"/>
        <v>353.06061506020995</v>
      </c>
      <c r="F74" s="6">
        <f t="shared" si="6"/>
        <v>196.93938493979005</v>
      </c>
      <c r="G74" s="6">
        <f t="shared" si="7"/>
        <v>42170.33442228541</v>
      </c>
      <c r="H74" s="6">
        <f t="shared" si="8"/>
        <v>116958.11655354609</v>
      </c>
      <c r="I74" s="6">
        <f t="shared" si="9"/>
        <v>162364.82400000043</v>
      </c>
      <c r="J74" s="6">
        <f t="shared" si="10"/>
        <v>45406.70744645434</v>
      </c>
    </row>
    <row r="75" spans="1:10" ht="12.75">
      <c r="A75" s="4">
        <f t="shared" si="11"/>
        <v>49</v>
      </c>
      <c r="B75" s="6">
        <f t="shared" si="2"/>
        <v>436.262062432354</v>
      </c>
      <c r="C75" s="6">
        <f t="shared" si="3"/>
        <v>603.737937567646</v>
      </c>
      <c r="D75" s="6">
        <f t="shared" si="4"/>
        <v>74184.04419369304</v>
      </c>
      <c r="E75" s="6">
        <f t="shared" si="5"/>
        <v>351.4194535190451</v>
      </c>
      <c r="F75" s="6">
        <f t="shared" si="6"/>
        <v>198.58054648095492</v>
      </c>
      <c r="G75" s="6">
        <f t="shared" si="7"/>
        <v>41971.753875804454</v>
      </c>
      <c r="H75" s="6">
        <f t="shared" si="8"/>
        <v>116155.7980694975</v>
      </c>
      <c r="I75" s="6">
        <f t="shared" si="9"/>
        <v>162632.9827074084</v>
      </c>
      <c r="J75" s="6">
        <f t="shared" si="10"/>
        <v>46477.184637910905</v>
      </c>
    </row>
    <row r="76" spans="1:10" ht="12.75">
      <c r="A76" s="4">
        <f t="shared" si="11"/>
        <v>50</v>
      </c>
      <c r="B76" s="6">
        <f t="shared" si="2"/>
        <v>432.7402577965428</v>
      </c>
      <c r="C76" s="6">
        <f t="shared" si="3"/>
        <v>607.2597422034572</v>
      </c>
      <c r="D76" s="6">
        <f t="shared" si="4"/>
        <v>73576.78445148958</v>
      </c>
      <c r="E76" s="6">
        <f t="shared" si="5"/>
        <v>349.7646156317038</v>
      </c>
      <c r="F76" s="6">
        <f t="shared" si="6"/>
        <v>200.2353843682962</v>
      </c>
      <c r="G76" s="6">
        <f t="shared" si="7"/>
        <v>41771.51849143616</v>
      </c>
      <c r="H76" s="6">
        <f t="shared" si="8"/>
        <v>115348.30294292574</v>
      </c>
      <c r="I76" s="6">
        <f t="shared" si="9"/>
        <v>162901.58430072348</v>
      </c>
      <c r="J76" s="6">
        <f t="shared" si="10"/>
        <v>47553.281357797736</v>
      </c>
    </row>
    <row r="77" spans="1:10" ht="12.75">
      <c r="A77" s="4">
        <f t="shared" si="11"/>
        <v>51</v>
      </c>
      <c r="B77" s="6">
        <f t="shared" si="2"/>
        <v>429.19790930035595</v>
      </c>
      <c r="C77" s="6">
        <f t="shared" si="3"/>
        <v>610.802090699644</v>
      </c>
      <c r="D77" s="6">
        <f t="shared" si="4"/>
        <v>72965.98236078995</v>
      </c>
      <c r="E77" s="6">
        <f t="shared" si="5"/>
        <v>348.09598742863466</v>
      </c>
      <c r="F77" s="6">
        <f t="shared" si="6"/>
        <v>201.90401257136534</v>
      </c>
      <c r="G77" s="6">
        <f t="shared" si="7"/>
        <v>41569.614478864794</v>
      </c>
      <c r="H77" s="6">
        <f t="shared" si="8"/>
        <v>114535.59683965474</v>
      </c>
      <c r="I77" s="6">
        <f t="shared" si="9"/>
        <v>163170.62951140772</v>
      </c>
      <c r="J77" s="6">
        <f t="shared" si="10"/>
        <v>48635.03267175298</v>
      </c>
    </row>
    <row r="78" spans="1:10" ht="12.75">
      <c r="A78" s="4">
        <f t="shared" si="11"/>
        <v>52</v>
      </c>
      <c r="B78" s="6">
        <f t="shared" si="2"/>
        <v>425.63489710460806</v>
      </c>
      <c r="C78" s="6">
        <f t="shared" si="3"/>
        <v>614.3651028953919</v>
      </c>
      <c r="D78" s="6">
        <f t="shared" si="4"/>
        <v>72351.61725789456</v>
      </c>
      <c r="E78" s="6">
        <f t="shared" si="5"/>
        <v>346.41345399053995</v>
      </c>
      <c r="F78" s="6">
        <f t="shared" si="6"/>
        <v>203.58654600946005</v>
      </c>
      <c r="G78" s="6">
        <f t="shared" si="7"/>
        <v>41366.02793285534</v>
      </c>
      <c r="H78" s="6">
        <f t="shared" si="8"/>
        <v>113717.6451907499</v>
      </c>
      <c r="I78" s="6">
        <f t="shared" si="9"/>
        <v>163440.11907213132</v>
      </c>
      <c r="J78" s="6">
        <f t="shared" si="10"/>
        <v>49722.47388138142</v>
      </c>
    </row>
    <row r="79" spans="1:10" ht="12.75">
      <c r="A79" s="4">
        <f t="shared" si="11"/>
        <v>53</v>
      </c>
      <c r="B79" s="6">
        <f t="shared" si="2"/>
        <v>422.0511006710516</v>
      </c>
      <c r="C79" s="6">
        <f t="shared" si="3"/>
        <v>617.9488993289484</v>
      </c>
      <c r="D79" s="6">
        <f t="shared" si="4"/>
        <v>71733.66835856561</v>
      </c>
      <c r="E79" s="6">
        <f t="shared" si="5"/>
        <v>344.71689944046113</v>
      </c>
      <c r="F79" s="6">
        <f t="shared" si="6"/>
        <v>205.28310055953887</v>
      </c>
      <c r="G79" s="6">
        <f t="shared" si="7"/>
        <v>41160.7448322958</v>
      </c>
      <c r="H79" s="6">
        <f t="shared" si="8"/>
        <v>112894.4131908614</v>
      </c>
      <c r="I79" s="6">
        <f t="shared" si="9"/>
        <v>163710.05371677448</v>
      </c>
      <c r="J79" s="6">
        <f t="shared" si="10"/>
        <v>50815.64052591307</v>
      </c>
    </row>
    <row r="80" spans="1:10" ht="12.75">
      <c r="A80" s="4">
        <f t="shared" si="11"/>
        <v>54</v>
      </c>
      <c r="B80" s="6">
        <f t="shared" si="2"/>
        <v>418.44639875829944</v>
      </c>
      <c r="C80" s="6">
        <f t="shared" si="3"/>
        <v>621.5536012417006</v>
      </c>
      <c r="D80" s="6">
        <f t="shared" si="4"/>
        <v>71112.11475732391</v>
      </c>
      <c r="E80" s="6">
        <f t="shared" si="5"/>
        <v>343.00620693579833</v>
      </c>
      <c r="F80" s="6">
        <f t="shared" si="6"/>
        <v>206.99379306420167</v>
      </c>
      <c r="G80" s="6">
        <f t="shared" si="7"/>
        <v>40953.751039231596</v>
      </c>
      <c r="H80" s="6">
        <f t="shared" si="8"/>
        <v>112065.8657965555</v>
      </c>
      <c r="I80" s="6">
        <f t="shared" si="9"/>
        <v>163980.43418042947</v>
      </c>
      <c r="J80" s="6">
        <f t="shared" si="10"/>
        <v>51914.568383873964</v>
      </c>
    </row>
    <row r="81" spans="1:10" ht="12.75">
      <c r="A81" s="4">
        <f t="shared" si="11"/>
        <v>55</v>
      </c>
      <c r="B81" s="6">
        <f t="shared" si="2"/>
        <v>414.82066941772285</v>
      </c>
      <c r="C81" s="6">
        <f t="shared" si="3"/>
        <v>625.1793305822771</v>
      </c>
      <c r="D81" s="6">
        <f t="shared" si="4"/>
        <v>70486.93542674163</v>
      </c>
      <c r="E81" s="6">
        <f t="shared" si="5"/>
        <v>341.2812586602633</v>
      </c>
      <c r="F81" s="6">
        <f t="shared" si="6"/>
        <v>208.7187413397367</v>
      </c>
      <c r="G81" s="6">
        <f t="shared" si="7"/>
        <v>40745.03229789186</v>
      </c>
      <c r="H81" s="6">
        <f t="shared" si="8"/>
        <v>111231.96772463349</v>
      </c>
      <c r="I81" s="6">
        <f t="shared" si="9"/>
        <v>164251.26119940262</v>
      </c>
      <c r="J81" s="6">
        <f t="shared" si="10"/>
        <v>53019.29347476913</v>
      </c>
    </row>
    <row r="82" spans="1:10" ht="12.75">
      <c r="A82" s="4">
        <f t="shared" si="11"/>
        <v>56</v>
      </c>
      <c r="B82" s="6">
        <f t="shared" si="2"/>
        <v>411.1737899893262</v>
      </c>
      <c r="C82" s="6">
        <f t="shared" si="3"/>
        <v>628.8262100106738</v>
      </c>
      <c r="D82" s="6">
        <f t="shared" si="4"/>
        <v>69858.10921673095</v>
      </c>
      <c r="E82" s="6">
        <f t="shared" si="5"/>
        <v>339.5419358157655</v>
      </c>
      <c r="F82" s="6">
        <f t="shared" si="6"/>
        <v>210.4580641842345</v>
      </c>
      <c r="G82" s="6">
        <f t="shared" si="7"/>
        <v>40534.57423370763</v>
      </c>
      <c r="H82" s="6">
        <f t="shared" si="8"/>
        <v>110392.68345043858</v>
      </c>
      <c r="I82" s="6">
        <f t="shared" si="9"/>
        <v>164522.53551121638</v>
      </c>
      <c r="J82" s="6">
        <f t="shared" si="10"/>
        <v>54129.852060777805</v>
      </c>
    </row>
    <row r="83" spans="1:10" ht="12.75">
      <c r="A83" s="4">
        <f t="shared" si="11"/>
        <v>57</v>
      </c>
      <c r="B83" s="6">
        <f t="shared" si="2"/>
        <v>407.50563709759723</v>
      </c>
      <c r="C83" s="6">
        <f t="shared" si="3"/>
        <v>632.4943629024028</v>
      </c>
      <c r="D83" s="6">
        <f t="shared" si="4"/>
        <v>69225.61485382855</v>
      </c>
      <c r="E83" s="6">
        <f t="shared" si="5"/>
        <v>337.78811861423026</v>
      </c>
      <c r="F83" s="6">
        <f t="shared" si="6"/>
        <v>212.21188138576974</v>
      </c>
      <c r="G83" s="6">
        <f t="shared" si="7"/>
        <v>40322.36235232186</v>
      </c>
      <c r="H83" s="6">
        <f t="shared" si="8"/>
        <v>109547.97720615042</v>
      </c>
      <c r="I83" s="6">
        <f t="shared" si="9"/>
        <v>164794.2578546112</v>
      </c>
      <c r="J83" s="6">
        <f t="shared" si="10"/>
        <v>55246.280648460786</v>
      </c>
    </row>
    <row r="84" spans="1:10" ht="12.75">
      <c r="A84" s="4">
        <f t="shared" si="11"/>
        <v>58</v>
      </c>
      <c r="B84" s="6">
        <f t="shared" si="2"/>
        <v>403.81608664733324</v>
      </c>
      <c r="C84" s="6">
        <f t="shared" si="3"/>
        <v>636.1839133526668</v>
      </c>
      <c r="D84" s="6">
        <f t="shared" si="4"/>
        <v>68589.43094047588</v>
      </c>
      <c r="E84" s="6">
        <f t="shared" si="5"/>
        <v>336.0196862693489</v>
      </c>
      <c r="F84" s="6">
        <f t="shared" si="6"/>
        <v>213.98031373065112</v>
      </c>
      <c r="G84" s="6">
        <f t="shared" si="7"/>
        <v>40108.38203859121</v>
      </c>
      <c r="H84" s="6">
        <f t="shared" si="8"/>
        <v>108697.8129790671</v>
      </c>
      <c r="I84" s="6">
        <f t="shared" si="9"/>
        <v>165066.4289695477</v>
      </c>
      <c r="J84" s="6">
        <f t="shared" si="10"/>
        <v>56368.61599048061</v>
      </c>
    </row>
    <row r="85" spans="1:10" ht="12.75">
      <c r="A85" s="4">
        <f t="shared" si="11"/>
        <v>59</v>
      </c>
      <c r="B85" s="6">
        <f t="shared" si="2"/>
        <v>400.10501381944266</v>
      </c>
      <c r="C85" s="6">
        <f t="shared" si="3"/>
        <v>639.8949861805573</v>
      </c>
      <c r="D85" s="6">
        <f t="shared" si="4"/>
        <v>67949.53595429532</v>
      </c>
      <c r="E85" s="6">
        <f t="shared" si="5"/>
        <v>334.23651698826006</v>
      </c>
      <c r="F85" s="6">
        <f t="shared" si="6"/>
        <v>215.76348301173994</v>
      </c>
      <c r="G85" s="6">
        <f t="shared" si="7"/>
        <v>39892.61855557947</v>
      </c>
      <c r="H85" s="6">
        <f t="shared" si="8"/>
        <v>107842.15450987479</v>
      </c>
      <c r="I85" s="6">
        <f t="shared" si="9"/>
        <v>165339.04959720856</v>
      </c>
      <c r="J85" s="6">
        <f t="shared" si="10"/>
        <v>57496.895087333774</v>
      </c>
    </row>
    <row r="86" spans="1:10" ht="12.75">
      <c r="A86" s="4">
        <f t="shared" si="11"/>
        <v>60</v>
      </c>
      <c r="B86" s="6">
        <f t="shared" si="2"/>
        <v>396.37229306672276</v>
      </c>
      <c r="C86" s="6">
        <f t="shared" si="3"/>
        <v>643.6277069332773</v>
      </c>
      <c r="D86" s="6">
        <f t="shared" si="4"/>
        <v>67305.90824736205</v>
      </c>
      <c r="E86" s="6">
        <f t="shared" si="5"/>
        <v>332.4384879631623</v>
      </c>
      <c r="F86" s="6">
        <f t="shared" si="6"/>
        <v>217.5615120368377</v>
      </c>
      <c r="G86" s="6">
        <f t="shared" si="7"/>
        <v>39675.057043542634</v>
      </c>
      <c r="H86" s="6">
        <f t="shared" si="8"/>
        <v>106980.96529090469</v>
      </c>
      <c r="I86" s="6">
        <f t="shared" si="9"/>
        <v>165612.12048000057</v>
      </c>
      <c r="J86" s="6">
        <f t="shared" si="10"/>
        <v>58631.15518909588</v>
      </c>
    </row>
    <row r="87" spans="1:10" ht="12.75">
      <c r="A87" s="4">
        <f t="shared" si="11"/>
        <v>61</v>
      </c>
      <c r="B87" s="6">
        <f t="shared" si="2"/>
        <v>392.617798109612</v>
      </c>
      <c r="C87" s="6">
        <f t="shared" si="3"/>
        <v>647.3822018903879</v>
      </c>
      <c r="D87" s="6">
        <f t="shared" si="4"/>
        <v>66658.52604547166</v>
      </c>
      <c r="E87" s="6">
        <f t="shared" si="5"/>
        <v>330.6254753628553</v>
      </c>
      <c r="F87" s="6">
        <f t="shared" si="6"/>
        <v>219.3745246371447</v>
      </c>
      <c r="G87" s="6">
        <f t="shared" si="7"/>
        <v>39455.68251890549</v>
      </c>
      <c r="H87" s="6">
        <f t="shared" si="8"/>
        <v>106114.20856437716</v>
      </c>
      <c r="I87" s="6">
        <f t="shared" si="9"/>
        <v>165885.6423615567</v>
      </c>
      <c r="J87" s="6">
        <f t="shared" si="10"/>
        <v>59771.43379717955</v>
      </c>
    </row>
    <row r="88" spans="1:10" ht="12.75">
      <c r="A88" s="4">
        <f t="shared" si="11"/>
        <v>62</v>
      </c>
      <c r="B88" s="6">
        <f t="shared" si="2"/>
        <v>388.841401931918</v>
      </c>
      <c r="C88" s="6">
        <f t="shared" si="3"/>
        <v>651.158598068082</v>
      </c>
      <c r="D88" s="6">
        <f t="shared" si="4"/>
        <v>66007.36744740358</v>
      </c>
      <c r="E88" s="6">
        <f t="shared" si="5"/>
        <v>328.7973543242124</v>
      </c>
      <c r="F88" s="6">
        <f t="shared" si="6"/>
        <v>221.2026456757876</v>
      </c>
      <c r="G88" s="6">
        <f t="shared" si="7"/>
        <v>39234.4798732297</v>
      </c>
      <c r="H88" s="6">
        <f t="shared" si="8"/>
        <v>105241.84732063327</v>
      </c>
      <c r="I88" s="6">
        <f t="shared" si="9"/>
        <v>166159.61598673806</v>
      </c>
      <c r="J88" s="6">
        <f t="shared" si="10"/>
        <v>60917.76866610479</v>
      </c>
    </row>
    <row r="89" spans="1:10" ht="12.75">
      <c r="A89" s="4">
        <f t="shared" si="11"/>
        <v>63</v>
      </c>
      <c r="B89" s="6">
        <f t="shared" si="2"/>
        <v>385.0429767765209</v>
      </c>
      <c r="C89" s="6">
        <f t="shared" si="3"/>
        <v>654.9570232234792</v>
      </c>
      <c r="D89" s="6">
        <f t="shared" si="4"/>
        <v>65352.4104241801</v>
      </c>
      <c r="E89" s="6">
        <f t="shared" si="5"/>
        <v>326.9539989435808</v>
      </c>
      <c r="F89" s="6">
        <f t="shared" si="6"/>
        <v>223.0460010564192</v>
      </c>
      <c r="G89" s="6">
        <f t="shared" si="7"/>
        <v>39011.43387217328</v>
      </c>
      <c r="H89" s="6">
        <f t="shared" si="8"/>
        <v>104363.84429635337</v>
      </c>
      <c r="I89" s="6">
        <f t="shared" si="9"/>
        <v>166434.042101636</v>
      </c>
      <c r="J89" s="6">
        <f t="shared" si="10"/>
        <v>62070.19780528263</v>
      </c>
    </row>
    <row r="90" spans="1:10" ht="12.75">
      <c r="A90" s="4">
        <f t="shared" si="11"/>
        <v>64</v>
      </c>
      <c r="B90" s="6">
        <f t="shared" si="2"/>
        <v>381.22239414105064</v>
      </c>
      <c r="C90" s="6">
        <f t="shared" si="3"/>
        <v>658.7776058589493</v>
      </c>
      <c r="D90" s="6">
        <f t="shared" si="4"/>
        <v>64693.63281832115</v>
      </c>
      <c r="E90" s="6">
        <f t="shared" si="5"/>
        <v>325.0952822681106</v>
      </c>
      <c r="F90" s="6">
        <f t="shared" si="6"/>
        <v>224.90471773188938</v>
      </c>
      <c r="G90" s="6">
        <f t="shared" si="7"/>
        <v>38786.52915444139</v>
      </c>
      <c r="H90" s="6">
        <f t="shared" si="8"/>
        <v>103480.16197276255</v>
      </c>
      <c r="I90" s="6">
        <f t="shared" si="9"/>
        <v>166708.92145357406</v>
      </c>
      <c r="J90" s="6">
        <f t="shared" si="10"/>
        <v>63228.75948081151</v>
      </c>
    </row>
    <row r="91" spans="1:10" ht="12.75">
      <c r="A91" s="4">
        <f t="shared" si="11"/>
        <v>65</v>
      </c>
      <c r="B91" s="6">
        <f aca="true" t="shared" si="12" ref="B91:B154">$E$10/12*D90</f>
        <v>377.3795247735401</v>
      </c>
      <c r="C91" s="6">
        <f aca="true" t="shared" si="13" ref="C91:C154">IF(D90&lt;($E$11-B91),D90-B91,$E$11-B91)</f>
        <v>662.6204752264599</v>
      </c>
      <c r="D91" s="6">
        <f t="shared" si="4"/>
        <v>64031.01234309469</v>
      </c>
      <c r="E91" s="6">
        <f t="shared" si="5"/>
        <v>323.2210762870116</v>
      </c>
      <c r="F91" s="6">
        <f t="shared" si="6"/>
        <v>226.7789237129884</v>
      </c>
      <c r="G91" s="6">
        <f t="shared" si="7"/>
        <v>38559.7502307284</v>
      </c>
      <c r="H91" s="6">
        <f t="shared" si="8"/>
        <v>102590.7625738231</v>
      </c>
      <c r="I91" s="6">
        <f t="shared" si="9"/>
        <v>166984.25479111008</v>
      </c>
      <c r="J91" s="6">
        <f t="shared" si="10"/>
        <v>64393.492217286985</v>
      </c>
    </row>
    <row r="92" spans="1:10" ht="12.75">
      <c r="A92" s="4">
        <f t="shared" si="11"/>
        <v>66</v>
      </c>
      <c r="B92" s="6">
        <f t="shared" si="12"/>
        <v>373.51423866805237</v>
      </c>
      <c r="C92" s="6">
        <f t="shared" si="13"/>
        <v>666.4857613319476</v>
      </c>
      <c r="D92" s="6">
        <f aca="true" t="shared" si="14" ref="D92:D155">IF(D91&lt;=0,0,D91-C92)</f>
        <v>63364.526581762744</v>
      </c>
      <c r="E92" s="6">
        <f aca="true" t="shared" si="15" ref="E92:E155">$E$14/12*G91</f>
        <v>321.33125192273667</v>
      </c>
      <c r="F92" s="6">
        <f aca="true" t="shared" si="16" ref="F92:F155">IF(G91&lt;($E$15-E92),G91-E92,$E$15-E92)</f>
        <v>228.66874807726333</v>
      </c>
      <c r="G92" s="6">
        <f aca="true" t="shared" si="17" ref="G92:G155">IF(G91&lt;=0,0,G91-F92)</f>
        <v>38331.08148265114</v>
      </c>
      <c r="H92" s="6">
        <f aca="true" t="shared" si="18" ref="H92:H155">G92+D92</f>
        <v>101695.60806441389</v>
      </c>
      <c r="I92" s="6">
        <f aca="true" t="shared" si="19" ref="I92:I155">I91*(1+(((1+$E$7)^(1/12))-1))</f>
        <v>167260.04286403817</v>
      </c>
      <c r="J92" s="6">
        <f aca="true" t="shared" si="20" ref="J92:J155">I92-H92</f>
        <v>65564.43479962429</v>
      </c>
    </row>
    <row r="93" spans="1:10" ht="12.75">
      <c r="A93" s="4">
        <f aca="true" t="shared" si="21" ref="A93:A156">A92+1</f>
        <v>67</v>
      </c>
      <c r="B93" s="6">
        <f t="shared" si="12"/>
        <v>369.6264050602827</v>
      </c>
      <c r="C93" s="6">
        <f t="shared" si="13"/>
        <v>670.3735949397173</v>
      </c>
      <c r="D93" s="6">
        <f t="shared" si="14"/>
        <v>62694.15298682303</v>
      </c>
      <c r="E93" s="6">
        <f t="shared" si="15"/>
        <v>319.4256790220928</v>
      </c>
      <c r="F93" s="6">
        <f t="shared" si="16"/>
        <v>230.57432097790718</v>
      </c>
      <c r="G93" s="6">
        <f t="shared" si="17"/>
        <v>38100.50716167323</v>
      </c>
      <c r="H93" s="6">
        <f t="shared" si="18"/>
        <v>100794.66014849626</v>
      </c>
      <c r="I93" s="6">
        <f t="shared" si="19"/>
        <v>167536.2864233908</v>
      </c>
      <c r="J93" s="6">
        <f t="shared" si="20"/>
        <v>66741.62627489453</v>
      </c>
    </row>
    <row r="94" spans="1:10" ht="12.75">
      <c r="A94" s="4">
        <f t="shared" si="21"/>
        <v>68</v>
      </c>
      <c r="B94" s="6">
        <f t="shared" si="12"/>
        <v>365.71589242313433</v>
      </c>
      <c r="C94" s="6">
        <f t="shared" si="13"/>
        <v>674.2841075768656</v>
      </c>
      <c r="D94" s="6">
        <f t="shared" si="14"/>
        <v>62019.86887924616</v>
      </c>
      <c r="E94" s="6">
        <f t="shared" si="15"/>
        <v>317.5042263472769</v>
      </c>
      <c r="F94" s="6">
        <f t="shared" si="16"/>
        <v>232.49577365272307</v>
      </c>
      <c r="G94" s="6">
        <f t="shared" si="17"/>
        <v>37868.01138802051</v>
      </c>
      <c r="H94" s="6">
        <f t="shared" si="18"/>
        <v>99887.88026726668</v>
      </c>
      <c r="I94" s="6">
        <f t="shared" si="19"/>
        <v>167812.9862214408</v>
      </c>
      <c r="J94" s="6">
        <f t="shared" si="20"/>
        <v>67925.10595417413</v>
      </c>
    </row>
    <row r="95" spans="1:10" ht="12.75">
      <c r="A95" s="4">
        <f t="shared" si="21"/>
        <v>69</v>
      </c>
      <c r="B95" s="6">
        <f t="shared" si="12"/>
        <v>361.7825684622693</v>
      </c>
      <c r="C95" s="6">
        <f t="shared" si="13"/>
        <v>678.2174315377307</v>
      </c>
      <c r="D95" s="6">
        <f t="shared" si="14"/>
        <v>61341.65144770843</v>
      </c>
      <c r="E95" s="6">
        <f t="shared" si="15"/>
        <v>315.56676156683756</v>
      </c>
      <c r="F95" s="6">
        <f t="shared" si="16"/>
        <v>234.43323843316244</v>
      </c>
      <c r="G95" s="6">
        <f t="shared" si="17"/>
        <v>37633.578149587345</v>
      </c>
      <c r="H95" s="6">
        <f t="shared" si="18"/>
        <v>98975.22959729578</v>
      </c>
      <c r="I95" s="6">
        <f t="shared" si="19"/>
        <v>168090.14301170353</v>
      </c>
      <c r="J95" s="6">
        <f t="shared" si="20"/>
        <v>69114.91341440775</v>
      </c>
    </row>
    <row r="96" spans="1:10" ht="12.75">
      <c r="A96" s="4">
        <f t="shared" si="21"/>
        <v>70</v>
      </c>
      <c r="B96" s="6">
        <f t="shared" si="12"/>
        <v>357.8263001116325</v>
      </c>
      <c r="C96" s="6">
        <f t="shared" si="13"/>
        <v>682.1736998883675</v>
      </c>
      <c r="D96" s="6">
        <f t="shared" si="14"/>
        <v>60659.47774782006</v>
      </c>
      <c r="E96" s="6">
        <f t="shared" si="15"/>
        <v>313.6131512465612</v>
      </c>
      <c r="F96" s="6">
        <f t="shared" si="16"/>
        <v>236.3868487534388</v>
      </c>
      <c r="G96" s="6">
        <f t="shared" si="17"/>
        <v>37397.1913008339</v>
      </c>
      <c r="H96" s="6">
        <f t="shared" si="18"/>
        <v>98056.66904865397</v>
      </c>
      <c r="I96" s="6">
        <f t="shared" si="19"/>
        <v>168367.75754893877</v>
      </c>
      <c r="J96" s="6">
        <f t="shared" si="20"/>
        <v>70311.0885002848</v>
      </c>
    </row>
    <row r="97" spans="1:10" ht="12.75">
      <c r="A97" s="4">
        <f t="shared" si="21"/>
        <v>71</v>
      </c>
      <c r="B97" s="6">
        <f t="shared" si="12"/>
        <v>353.8469535289504</v>
      </c>
      <c r="C97" s="6">
        <f t="shared" si="13"/>
        <v>686.1530464710496</v>
      </c>
      <c r="D97" s="6">
        <f t="shared" si="14"/>
        <v>59973.32470134901</v>
      </c>
      <c r="E97" s="6">
        <f t="shared" si="15"/>
        <v>311.64326084028255</v>
      </c>
      <c r="F97" s="6">
        <f t="shared" si="16"/>
        <v>238.35673915971745</v>
      </c>
      <c r="G97" s="6">
        <f t="shared" si="17"/>
        <v>37158.834561674186</v>
      </c>
      <c r="H97" s="6">
        <f t="shared" si="18"/>
        <v>97132.1592630232</v>
      </c>
      <c r="I97" s="6">
        <f t="shared" si="19"/>
        <v>168645.83058915284</v>
      </c>
      <c r="J97" s="6">
        <f t="shared" si="20"/>
        <v>71513.67132612964</v>
      </c>
    </row>
    <row r="98" spans="1:10" ht="12.75">
      <c r="A98" s="4">
        <f t="shared" si="21"/>
        <v>72</v>
      </c>
      <c r="B98" s="6">
        <f t="shared" si="12"/>
        <v>349.84439409120256</v>
      </c>
      <c r="C98" s="6">
        <f t="shared" si="13"/>
        <v>690.1556059087975</v>
      </c>
      <c r="D98" s="6">
        <f t="shared" si="14"/>
        <v>59283.169095440215</v>
      </c>
      <c r="E98" s="6">
        <f t="shared" si="15"/>
        <v>309.65695468061824</v>
      </c>
      <c r="F98" s="6">
        <f t="shared" si="16"/>
        <v>240.34304531938176</v>
      </c>
      <c r="G98" s="6">
        <f t="shared" si="17"/>
        <v>36918.49151635481</v>
      </c>
      <c r="H98" s="6">
        <f t="shared" si="18"/>
        <v>96201.66061179503</v>
      </c>
      <c r="I98" s="6">
        <f t="shared" si="19"/>
        <v>168924.36288960068</v>
      </c>
      <c r="J98" s="6">
        <f t="shared" si="20"/>
        <v>72722.70227780566</v>
      </c>
    </row>
    <row r="99" spans="1:10" ht="12.75">
      <c r="A99" s="4">
        <f t="shared" si="21"/>
        <v>73</v>
      </c>
      <c r="B99" s="6">
        <f t="shared" si="12"/>
        <v>345.81848639006796</v>
      </c>
      <c r="C99" s="6">
        <f t="shared" si="13"/>
        <v>694.181513609932</v>
      </c>
      <c r="D99" s="6">
        <f t="shared" si="14"/>
        <v>58588.98758183028</v>
      </c>
      <c r="E99" s="6">
        <f t="shared" si="15"/>
        <v>307.65409596962337</v>
      </c>
      <c r="F99" s="6">
        <f t="shared" si="16"/>
        <v>242.34590403037663</v>
      </c>
      <c r="G99" s="6">
        <f t="shared" si="17"/>
        <v>36676.14561232443</v>
      </c>
      <c r="H99" s="6">
        <f t="shared" si="18"/>
        <v>95265.13319415471</v>
      </c>
      <c r="I99" s="6">
        <f t="shared" si="19"/>
        <v>169203.35520878792</v>
      </c>
      <c r="J99" s="6">
        <f t="shared" si="20"/>
        <v>73938.22201463321</v>
      </c>
    </row>
    <row r="100" spans="1:10" ht="12.75">
      <c r="A100" s="4">
        <f t="shared" si="21"/>
        <v>74</v>
      </c>
      <c r="B100" s="6">
        <f t="shared" si="12"/>
        <v>341.7690942273433</v>
      </c>
      <c r="C100" s="6">
        <f t="shared" si="13"/>
        <v>698.2309057726567</v>
      </c>
      <c r="D100" s="6">
        <f t="shared" si="14"/>
        <v>57890.75667605762</v>
      </c>
      <c r="E100" s="6">
        <f t="shared" si="15"/>
        <v>305.6345467693702</v>
      </c>
      <c r="F100" s="6">
        <f t="shared" si="16"/>
        <v>244.36545323062978</v>
      </c>
      <c r="G100" s="6">
        <f t="shared" si="17"/>
        <v>36431.780159093796</v>
      </c>
      <c r="H100" s="6">
        <f t="shared" si="18"/>
        <v>94322.53683515142</v>
      </c>
      <c r="I100" s="6">
        <f t="shared" si="19"/>
        <v>169482.80830647293</v>
      </c>
      <c r="J100" s="6">
        <f t="shared" si="20"/>
        <v>75160.27147132151</v>
      </c>
    </row>
    <row r="101" spans="1:10" ht="12.75">
      <c r="A101" s="4">
        <f t="shared" si="21"/>
        <v>75</v>
      </c>
      <c r="B101" s="6">
        <f t="shared" si="12"/>
        <v>337.69608061033614</v>
      </c>
      <c r="C101" s="6">
        <f t="shared" si="13"/>
        <v>702.3039193896639</v>
      </c>
      <c r="D101" s="6">
        <f t="shared" si="14"/>
        <v>57188.45275666796</v>
      </c>
      <c r="E101" s="6">
        <f t="shared" si="15"/>
        <v>303.5981679924483</v>
      </c>
      <c r="F101" s="6">
        <f t="shared" si="16"/>
        <v>246.40183200755172</v>
      </c>
      <c r="G101" s="6">
        <f t="shared" si="17"/>
        <v>36185.37832708625</v>
      </c>
      <c r="H101" s="6">
        <f t="shared" si="18"/>
        <v>93373.83108375421</v>
      </c>
      <c r="I101" s="6">
        <f t="shared" si="19"/>
        <v>169762.72294366884</v>
      </c>
      <c r="J101" s="6">
        <f t="shared" si="20"/>
        <v>76388.89185991463</v>
      </c>
    </row>
    <row r="102" spans="1:10" ht="12.75">
      <c r="A102" s="4">
        <f t="shared" si="21"/>
        <v>76</v>
      </c>
      <c r="B102" s="6">
        <f t="shared" si="12"/>
        <v>333.5993077472298</v>
      </c>
      <c r="C102" s="6">
        <f t="shared" si="13"/>
        <v>706.4006922527702</v>
      </c>
      <c r="D102" s="6">
        <f t="shared" si="14"/>
        <v>56482.05206441519</v>
      </c>
      <c r="E102" s="6">
        <f t="shared" si="15"/>
        <v>301.5448193923854</v>
      </c>
      <c r="F102" s="6">
        <f t="shared" si="16"/>
        <v>248.45518060761458</v>
      </c>
      <c r="G102" s="6">
        <f t="shared" si="17"/>
        <v>35936.923146478635</v>
      </c>
      <c r="H102" s="6">
        <f t="shared" si="18"/>
        <v>92418.97521089383</v>
      </c>
      <c r="I102" s="6">
        <f t="shared" si="19"/>
        <v>170043.09988264565</v>
      </c>
      <c r="J102" s="6">
        <f t="shared" si="20"/>
        <v>77624.12467175182</v>
      </c>
    </row>
    <row r="103" spans="1:10" ht="12.75">
      <c r="A103" s="4">
        <f t="shared" si="21"/>
        <v>77</v>
      </c>
      <c r="B103" s="6">
        <f t="shared" si="12"/>
        <v>329.47863704242195</v>
      </c>
      <c r="C103" s="6">
        <f t="shared" si="13"/>
        <v>710.521362957578</v>
      </c>
      <c r="D103" s="6">
        <f t="shared" si="14"/>
        <v>55771.53070145761</v>
      </c>
      <c r="E103" s="6">
        <f t="shared" si="15"/>
        <v>299.4743595539886</v>
      </c>
      <c r="F103" s="6">
        <f t="shared" si="16"/>
        <v>250.52564044601138</v>
      </c>
      <c r="G103" s="6">
        <f t="shared" si="17"/>
        <v>35686.39750603263</v>
      </c>
      <c r="H103" s="6">
        <f t="shared" si="18"/>
        <v>91457.92820749024</v>
      </c>
      <c r="I103" s="6">
        <f t="shared" si="19"/>
        <v>170323.93988693238</v>
      </c>
      <c r="J103" s="6">
        <f t="shared" si="20"/>
        <v>78866.01167944213</v>
      </c>
    </row>
    <row r="104" spans="1:10" ht="12.75">
      <c r="A104" s="4">
        <f t="shared" si="21"/>
        <v>78</v>
      </c>
      <c r="B104" s="6">
        <f t="shared" si="12"/>
        <v>325.33392909183607</v>
      </c>
      <c r="C104" s="6">
        <f t="shared" si="13"/>
        <v>714.6660709081639</v>
      </c>
      <c r="D104" s="6">
        <f t="shared" si="14"/>
        <v>55056.86463054945</v>
      </c>
      <c r="E104" s="6">
        <f t="shared" si="15"/>
        <v>297.38664588360524</v>
      </c>
      <c r="F104" s="6">
        <f t="shared" si="16"/>
        <v>252.61335411639476</v>
      </c>
      <c r="G104" s="6">
        <f t="shared" si="17"/>
        <v>35433.78415191623</v>
      </c>
      <c r="H104" s="6">
        <f t="shared" si="18"/>
        <v>90490.64878246568</v>
      </c>
      <c r="I104" s="6">
        <f t="shared" si="19"/>
        <v>170605.243721319</v>
      </c>
      <c r="J104" s="6">
        <f t="shared" si="20"/>
        <v>80114.59493885333</v>
      </c>
    </row>
    <row r="105" spans="1:10" ht="12.75">
      <c r="A105" s="4">
        <f t="shared" si="21"/>
        <v>79</v>
      </c>
      <c r="B105" s="6">
        <f t="shared" si="12"/>
        <v>321.1650436782051</v>
      </c>
      <c r="C105" s="6">
        <f t="shared" si="13"/>
        <v>718.8349563217948</v>
      </c>
      <c r="D105" s="6">
        <f t="shared" si="14"/>
        <v>54338.029674227655</v>
      </c>
      <c r="E105" s="6">
        <f t="shared" si="15"/>
        <v>295.28153459930195</v>
      </c>
      <c r="F105" s="6">
        <f t="shared" si="16"/>
        <v>254.71846540069805</v>
      </c>
      <c r="G105" s="6">
        <f t="shared" si="17"/>
        <v>35179.06568651553</v>
      </c>
      <c r="H105" s="6">
        <f t="shared" si="18"/>
        <v>89517.09536074319</v>
      </c>
      <c r="I105" s="6">
        <f t="shared" si="19"/>
        <v>170887.01215185868</v>
      </c>
      <c r="J105" s="6">
        <f t="shared" si="20"/>
        <v>81369.9167911155</v>
      </c>
    </row>
    <row r="106" spans="1:10" ht="12.75">
      <c r="A106" s="4">
        <f t="shared" si="21"/>
        <v>80</v>
      </c>
      <c r="B106" s="6">
        <f t="shared" si="12"/>
        <v>316.971839766328</v>
      </c>
      <c r="C106" s="6">
        <f t="shared" si="13"/>
        <v>723.028160233672</v>
      </c>
      <c r="D106" s="6">
        <f t="shared" si="14"/>
        <v>53615.001513993986</v>
      </c>
      <c r="E106" s="6">
        <f t="shared" si="15"/>
        <v>293.15888072096277</v>
      </c>
      <c r="F106" s="6">
        <f t="shared" si="16"/>
        <v>256.84111927903723</v>
      </c>
      <c r="G106" s="6">
        <f t="shared" si="17"/>
        <v>34922.224567236495</v>
      </c>
      <c r="H106" s="6">
        <f t="shared" si="18"/>
        <v>88537.22608123047</v>
      </c>
      <c r="I106" s="6">
        <f t="shared" si="19"/>
        <v>171169.2459458697</v>
      </c>
      <c r="J106" s="6">
        <f t="shared" si="20"/>
        <v>82632.01986463924</v>
      </c>
    </row>
    <row r="107" spans="1:10" ht="12.75">
      <c r="A107" s="4">
        <f t="shared" si="21"/>
        <v>81</v>
      </c>
      <c r="B107" s="6">
        <f t="shared" si="12"/>
        <v>312.75417549829825</v>
      </c>
      <c r="C107" s="6">
        <f t="shared" si="13"/>
        <v>727.2458245017017</v>
      </c>
      <c r="D107" s="6">
        <f t="shared" si="14"/>
        <v>52887.75568949228</v>
      </c>
      <c r="E107" s="6">
        <f t="shared" si="15"/>
        <v>291.01853806030414</v>
      </c>
      <c r="F107" s="6">
        <f t="shared" si="16"/>
        <v>258.98146193969586</v>
      </c>
      <c r="G107" s="6">
        <f t="shared" si="17"/>
        <v>34663.2431052968</v>
      </c>
      <c r="H107" s="6">
        <f t="shared" si="18"/>
        <v>87550.99879478908</v>
      </c>
      <c r="I107" s="6">
        <f t="shared" si="19"/>
        <v>171451.9458719377</v>
      </c>
      <c r="J107" s="6">
        <f t="shared" si="20"/>
        <v>83900.94707714862</v>
      </c>
    </row>
    <row r="108" spans="1:10" ht="12.75">
      <c r="A108" s="4">
        <f t="shared" si="21"/>
        <v>82</v>
      </c>
      <c r="B108" s="6">
        <f t="shared" si="12"/>
        <v>308.511908188705</v>
      </c>
      <c r="C108" s="6">
        <f t="shared" si="13"/>
        <v>731.488091811295</v>
      </c>
      <c r="D108" s="6">
        <f t="shared" si="14"/>
        <v>52156.267597680984</v>
      </c>
      <c r="E108" s="6">
        <f t="shared" si="15"/>
        <v>288.8603592108067</v>
      </c>
      <c r="F108" s="6">
        <f t="shared" si="16"/>
        <v>261.1396407891933</v>
      </c>
      <c r="G108" s="6">
        <f t="shared" si="17"/>
        <v>34402.10346450761</v>
      </c>
      <c r="H108" s="6">
        <f t="shared" si="18"/>
        <v>86558.37106218858</v>
      </c>
      <c r="I108" s="6">
        <f t="shared" si="19"/>
        <v>171735.11269991763</v>
      </c>
      <c r="J108" s="6">
        <f t="shared" si="20"/>
        <v>85176.74163772905</v>
      </c>
    </row>
    <row r="109" spans="1:10" ht="12.75">
      <c r="A109" s="4">
        <f t="shared" si="21"/>
        <v>83</v>
      </c>
      <c r="B109" s="6">
        <f t="shared" si="12"/>
        <v>304.2448943198058</v>
      </c>
      <c r="C109" s="6">
        <f t="shared" si="13"/>
        <v>735.7551056801942</v>
      </c>
      <c r="D109" s="6">
        <f t="shared" si="14"/>
        <v>51420.51249200079</v>
      </c>
      <c r="E109" s="6">
        <f t="shared" si="15"/>
        <v>286.68419553756337</v>
      </c>
      <c r="F109" s="6">
        <f t="shared" si="16"/>
        <v>263.31580446243663</v>
      </c>
      <c r="G109" s="6">
        <f t="shared" si="17"/>
        <v>34138.78766004517</v>
      </c>
      <c r="H109" s="6">
        <f t="shared" si="18"/>
        <v>85559.30015204597</v>
      </c>
      <c r="I109" s="6">
        <f t="shared" si="19"/>
        <v>172018.747200936</v>
      </c>
      <c r="J109" s="6">
        <f t="shared" si="20"/>
        <v>86459.44704889003</v>
      </c>
    </row>
    <row r="110" spans="1:10" ht="12.75">
      <c r="A110" s="4">
        <f t="shared" si="21"/>
        <v>84</v>
      </c>
      <c r="B110" s="6">
        <f t="shared" si="12"/>
        <v>299.9529895366713</v>
      </c>
      <c r="C110" s="6">
        <f t="shared" si="13"/>
        <v>740.0470104633287</v>
      </c>
      <c r="D110" s="6">
        <f t="shared" si="14"/>
        <v>50680.46548153746</v>
      </c>
      <c r="E110" s="6">
        <f t="shared" si="15"/>
        <v>284.48989716704307</v>
      </c>
      <c r="F110" s="6">
        <f t="shared" si="16"/>
        <v>265.51010283295693</v>
      </c>
      <c r="G110" s="6">
        <f t="shared" si="17"/>
        <v>33873.27755721221</v>
      </c>
      <c r="H110" s="6">
        <f t="shared" si="18"/>
        <v>84553.74303874967</v>
      </c>
      <c r="I110" s="6">
        <f t="shared" si="19"/>
        <v>172302.8501473928</v>
      </c>
      <c r="J110" s="6">
        <f t="shared" si="20"/>
        <v>87749.10710864313</v>
      </c>
    </row>
    <row r="111" spans="1:10" ht="12.75">
      <c r="A111" s="4">
        <f t="shared" si="21"/>
        <v>85</v>
      </c>
      <c r="B111" s="6">
        <f t="shared" si="12"/>
        <v>295.6360486423019</v>
      </c>
      <c r="C111" s="6">
        <f t="shared" si="13"/>
        <v>744.3639513576982</v>
      </c>
      <c r="D111" s="6">
        <f t="shared" si="14"/>
        <v>49936.10153017976</v>
      </c>
      <c r="E111" s="6">
        <f t="shared" si="15"/>
        <v>282.2773129767684</v>
      </c>
      <c r="F111" s="6">
        <f t="shared" si="16"/>
        <v>267.7226870232316</v>
      </c>
      <c r="G111" s="6">
        <f t="shared" si="17"/>
        <v>33605.55487018898</v>
      </c>
      <c r="H111" s="6">
        <f t="shared" si="18"/>
        <v>83541.65640036874</v>
      </c>
      <c r="I111" s="6">
        <f t="shared" si="19"/>
        <v>172587.4223129638</v>
      </c>
      <c r="J111" s="6">
        <f t="shared" si="20"/>
        <v>89045.76591259507</v>
      </c>
    </row>
    <row r="112" spans="1:10" ht="12.75">
      <c r="A112" s="4">
        <f t="shared" si="21"/>
        <v>86</v>
      </c>
      <c r="B112" s="6">
        <f t="shared" si="12"/>
        <v>291.29392559271525</v>
      </c>
      <c r="C112" s="6">
        <f t="shared" si="13"/>
        <v>748.7060744072847</v>
      </c>
      <c r="D112" s="6">
        <f t="shared" si="14"/>
        <v>49187.39545577247</v>
      </c>
      <c r="E112" s="6">
        <f t="shared" si="15"/>
        <v>280.04629058490815</v>
      </c>
      <c r="F112" s="6">
        <f t="shared" si="16"/>
        <v>269.95370941509185</v>
      </c>
      <c r="G112" s="6">
        <f t="shared" si="17"/>
        <v>33335.601160773884</v>
      </c>
      <c r="H112" s="6">
        <f t="shared" si="18"/>
        <v>82522.99661654636</v>
      </c>
      <c r="I112" s="6">
        <f t="shared" si="19"/>
        <v>172872.4644726025</v>
      </c>
      <c r="J112" s="6">
        <f t="shared" si="20"/>
        <v>90349.46785605614</v>
      </c>
    </row>
    <row r="113" spans="1:10" ht="12.75">
      <c r="A113" s="4">
        <f t="shared" si="21"/>
        <v>87</v>
      </c>
      <c r="B113" s="6">
        <f t="shared" si="12"/>
        <v>286.9264734920061</v>
      </c>
      <c r="C113" s="6">
        <f t="shared" si="13"/>
        <v>753.0735265079938</v>
      </c>
      <c r="D113" s="6">
        <f t="shared" si="14"/>
        <v>48434.32192926448</v>
      </c>
      <c r="E113" s="6">
        <f t="shared" si="15"/>
        <v>277.7966763397824</v>
      </c>
      <c r="F113" s="6">
        <f t="shared" si="16"/>
        <v>272.2033236602176</v>
      </c>
      <c r="G113" s="6">
        <f t="shared" si="17"/>
        <v>33063.39783711367</v>
      </c>
      <c r="H113" s="6">
        <f t="shared" si="18"/>
        <v>81497.71976637814</v>
      </c>
      <c r="I113" s="6">
        <f t="shared" si="19"/>
        <v>173157.9774025423</v>
      </c>
      <c r="J113" s="6">
        <f t="shared" si="20"/>
        <v>91660.25763616417</v>
      </c>
    </row>
    <row r="114" spans="1:10" ht="12.75">
      <c r="A114" s="4">
        <f t="shared" si="21"/>
        <v>88</v>
      </c>
      <c r="B114" s="6">
        <f t="shared" si="12"/>
        <v>282.5335445873761</v>
      </c>
      <c r="C114" s="6">
        <f t="shared" si="13"/>
        <v>757.4664554126239</v>
      </c>
      <c r="D114" s="6">
        <f t="shared" si="14"/>
        <v>47676.85547385186</v>
      </c>
      <c r="E114" s="6">
        <f t="shared" si="15"/>
        <v>275.5283153092806</v>
      </c>
      <c r="F114" s="6">
        <f t="shared" si="16"/>
        <v>274.4716846907194</v>
      </c>
      <c r="G114" s="6">
        <f t="shared" si="17"/>
        <v>32788.92615242295</v>
      </c>
      <c r="H114" s="6">
        <f t="shared" si="18"/>
        <v>80465.78162627481</v>
      </c>
      <c r="I114" s="6">
        <f t="shared" si="19"/>
        <v>173443.96188029868</v>
      </c>
      <c r="J114" s="6">
        <f t="shared" si="20"/>
        <v>92978.18025402387</v>
      </c>
    </row>
    <row r="115" spans="1:10" ht="12.75">
      <c r="A115" s="4">
        <f t="shared" si="21"/>
        <v>89</v>
      </c>
      <c r="B115" s="6">
        <f t="shared" si="12"/>
        <v>278.1149902641358</v>
      </c>
      <c r="C115" s="6">
        <f t="shared" si="13"/>
        <v>761.8850097358642</v>
      </c>
      <c r="D115" s="6">
        <f t="shared" si="14"/>
        <v>46914.97046411599</v>
      </c>
      <c r="E115" s="6">
        <f t="shared" si="15"/>
        <v>273.24105127019124</v>
      </c>
      <c r="F115" s="6">
        <f t="shared" si="16"/>
        <v>276.75894872980876</v>
      </c>
      <c r="G115" s="6">
        <f t="shared" si="17"/>
        <v>32512.16720369314</v>
      </c>
      <c r="H115" s="6">
        <f t="shared" si="18"/>
        <v>79427.13766780913</v>
      </c>
      <c r="I115" s="6">
        <f t="shared" si="19"/>
        <v>173730.41868467114</v>
      </c>
      <c r="J115" s="6">
        <f t="shared" si="20"/>
        <v>94303.281016862</v>
      </c>
    </row>
    <row r="116" spans="1:10" ht="12.75">
      <c r="A116" s="4">
        <f t="shared" si="21"/>
        <v>90</v>
      </c>
      <c r="B116" s="6">
        <f t="shared" si="12"/>
        <v>273.67066104067663</v>
      </c>
      <c r="C116" s="6">
        <f t="shared" si="13"/>
        <v>766.3293389593234</v>
      </c>
      <c r="D116" s="6">
        <f t="shared" si="14"/>
        <v>46148.64112515667</v>
      </c>
      <c r="E116" s="6">
        <f t="shared" si="15"/>
        <v>270.93472669744284</v>
      </c>
      <c r="F116" s="6">
        <f t="shared" si="16"/>
        <v>279.06527330255716</v>
      </c>
      <c r="G116" s="6">
        <f t="shared" si="17"/>
        <v>32233.101930390585</v>
      </c>
      <c r="H116" s="6">
        <f t="shared" si="18"/>
        <v>78381.74305554725</v>
      </c>
      <c r="I116" s="6">
        <f t="shared" si="19"/>
        <v>174017.3485957455</v>
      </c>
      <c r="J116" s="6">
        <f t="shared" si="20"/>
        <v>95635.60554019826</v>
      </c>
    </row>
    <row r="117" spans="1:10" ht="12.75">
      <c r="A117" s="4">
        <f t="shared" si="21"/>
        <v>91</v>
      </c>
      <c r="B117" s="6">
        <f t="shared" si="12"/>
        <v>269.20040656341394</v>
      </c>
      <c r="C117" s="6">
        <f t="shared" si="13"/>
        <v>770.7995934365861</v>
      </c>
      <c r="D117" s="6">
        <f t="shared" si="14"/>
        <v>45377.841531720085</v>
      </c>
      <c r="E117" s="6">
        <f t="shared" si="15"/>
        <v>268.60918275325486</v>
      </c>
      <c r="F117" s="6">
        <f t="shared" si="16"/>
        <v>281.39081724674514</v>
      </c>
      <c r="G117" s="6">
        <f t="shared" si="17"/>
        <v>31951.71111314384</v>
      </c>
      <c r="H117" s="6">
        <f t="shared" si="18"/>
        <v>77329.55264486393</v>
      </c>
      <c r="I117" s="6">
        <f t="shared" si="19"/>
        <v>174304.75239489597</v>
      </c>
      <c r="J117" s="6">
        <f t="shared" si="20"/>
        <v>96975.19975003204</v>
      </c>
    </row>
    <row r="118" spans="1:10" ht="12.75">
      <c r="A118" s="4">
        <f t="shared" si="21"/>
        <v>92</v>
      </c>
      <c r="B118" s="6">
        <f t="shared" si="12"/>
        <v>264.7040756017005</v>
      </c>
      <c r="C118" s="6">
        <f t="shared" si="13"/>
        <v>775.2959243982996</v>
      </c>
      <c r="D118" s="6">
        <f t="shared" si="14"/>
        <v>44602.54560732179</v>
      </c>
      <c r="E118" s="6">
        <f t="shared" si="15"/>
        <v>266.2642592761987</v>
      </c>
      <c r="F118" s="6">
        <f t="shared" si="16"/>
        <v>283.7357407238013</v>
      </c>
      <c r="G118" s="6">
        <f t="shared" si="17"/>
        <v>31667.97537242004</v>
      </c>
      <c r="H118" s="6">
        <f t="shared" si="18"/>
        <v>76270.52097974182</v>
      </c>
      <c r="I118" s="6">
        <f t="shared" si="19"/>
        <v>174592.6308647872</v>
      </c>
      <c r="J118" s="6">
        <f t="shared" si="20"/>
        <v>98322.10988504539</v>
      </c>
    </row>
    <row r="119" spans="1:10" ht="12.75">
      <c r="A119" s="4">
        <f t="shared" si="21"/>
        <v>93</v>
      </c>
      <c r="B119" s="6">
        <f t="shared" si="12"/>
        <v>260.1815160427104</v>
      </c>
      <c r="C119" s="6">
        <f t="shared" si="13"/>
        <v>779.8184839572896</v>
      </c>
      <c r="D119" s="6">
        <f t="shared" si="14"/>
        <v>43822.7271233645</v>
      </c>
      <c r="E119" s="6">
        <f t="shared" si="15"/>
        <v>263.899794770167</v>
      </c>
      <c r="F119" s="6">
        <f t="shared" si="16"/>
        <v>286.100205229833</v>
      </c>
      <c r="G119" s="6">
        <f t="shared" si="17"/>
        <v>31381.875167190206</v>
      </c>
      <c r="H119" s="6">
        <f t="shared" si="18"/>
        <v>75204.6022905547</v>
      </c>
      <c r="I119" s="6">
        <f t="shared" si="19"/>
        <v>174880.98478937655</v>
      </c>
      <c r="J119" s="6">
        <f t="shared" si="20"/>
        <v>99676.38249882185</v>
      </c>
    </row>
    <row r="120" spans="1:10" ht="12.75">
      <c r="A120" s="4">
        <f t="shared" si="21"/>
        <v>94</v>
      </c>
      <c r="B120" s="6">
        <f t="shared" si="12"/>
        <v>255.63257488629293</v>
      </c>
      <c r="C120" s="6">
        <f t="shared" si="13"/>
        <v>784.3674251137071</v>
      </c>
      <c r="D120" s="6">
        <f t="shared" si="14"/>
        <v>43038.359698250795</v>
      </c>
      <c r="E120" s="6">
        <f t="shared" si="15"/>
        <v>261.5156263932517</v>
      </c>
      <c r="F120" s="6">
        <f t="shared" si="16"/>
        <v>288.4843736067483</v>
      </c>
      <c r="G120" s="6">
        <f t="shared" si="17"/>
        <v>31093.390793583458</v>
      </c>
      <c r="H120" s="6">
        <f t="shared" si="18"/>
        <v>74131.75049183425</v>
      </c>
      <c r="I120" s="6">
        <f t="shared" si="19"/>
        <v>175169.8149539161</v>
      </c>
      <c r="J120" s="6">
        <f t="shared" si="20"/>
        <v>101038.06446208185</v>
      </c>
    </row>
    <row r="121" spans="1:10" ht="12.75">
      <c r="A121" s="4">
        <f t="shared" si="21"/>
        <v>95</v>
      </c>
      <c r="B121" s="6">
        <f t="shared" si="12"/>
        <v>251.05709823979632</v>
      </c>
      <c r="C121" s="6">
        <f t="shared" si="13"/>
        <v>788.9429017602037</v>
      </c>
      <c r="D121" s="6">
        <f t="shared" si="14"/>
        <v>42249.416796490594</v>
      </c>
      <c r="E121" s="6">
        <f t="shared" si="15"/>
        <v>259.1115899465288</v>
      </c>
      <c r="F121" s="6">
        <f t="shared" si="16"/>
        <v>290.8884100534712</v>
      </c>
      <c r="G121" s="6">
        <f t="shared" si="17"/>
        <v>30802.502383529987</v>
      </c>
      <c r="H121" s="6">
        <f t="shared" si="18"/>
        <v>73051.91918002057</v>
      </c>
      <c r="I121" s="6">
        <f t="shared" si="19"/>
        <v>175459.1221449548</v>
      </c>
      <c r="J121" s="6">
        <f t="shared" si="20"/>
        <v>102407.20296493423</v>
      </c>
    </row>
    <row r="122" spans="1:10" ht="12.75">
      <c r="A122" s="4">
        <f t="shared" si="21"/>
        <v>96</v>
      </c>
      <c r="B122" s="6">
        <f t="shared" si="12"/>
        <v>246.45493131286182</v>
      </c>
      <c r="C122" s="6">
        <f t="shared" si="13"/>
        <v>793.5450686871382</v>
      </c>
      <c r="D122" s="6">
        <f t="shared" si="14"/>
        <v>41455.87172780345</v>
      </c>
      <c r="E122" s="6">
        <f t="shared" si="15"/>
        <v>256.68751986274987</v>
      </c>
      <c r="F122" s="6">
        <f t="shared" si="16"/>
        <v>293.31248013725013</v>
      </c>
      <c r="G122" s="6">
        <f t="shared" si="17"/>
        <v>30509.189903392737</v>
      </c>
      <c r="H122" s="6">
        <f t="shared" si="18"/>
        <v>71965.0616311962</v>
      </c>
      <c r="I122" s="6">
        <f t="shared" si="19"/>
        <v>175748.90715034076</v>
      </c>
      <c r="J122" s="6">
        <f t="shared" si="20"/>
        <v>103783.84551914457</v>
      </c>
    </row>
    <row r="123" spans="1:10" ht="12.75">
      <c r="A123" s="4">
        <f t="shared" si="21"/>
        <v>97</v>
      </c>
      <c r="B123" s="6">
        <f t="shared" si="12"/>
        <v>241.8259184121868</v>
      </c>
      <c r="C123" s="6">
        <f t="shared" si="13"/>
        <v>798.1740815878131</v>
      </c>
      <c r="D123" s="6">
        <f t="shared" si="14"/>
        <v>40657.69764621564</v>
      </c>
      <c r="E123" s="6">
        <f t="shared" si="15"/>
        <v>254.24324919493947</v>
      </c>
      <c r="F123" s="6">
        <f t="shared" si="16"/>
        <v>295.7567508050605</v>
      </c>
      <c r="G123" s="6">
        <f t="shared" si="17"/>
        <v>30213.433152587677</v>
      </c>
      <c r="H123" s="6">
        <f t="shared" si="18"/>
        <v>70871.13079880332</v>
      </c>
      <c r="I123" s="6">
        <f t="shared" si="19"/>
        <v>176039.17075922317</v>
      </c>
      <c r="J123" s="6">
        <f t="shared" si="20"/>
        <v>105168.03996041985</v>
      </c>
    </row>
    <row r="124" spans="1:10" ht="12.75">
      <c r="A124" s="4">
        <f t="shared" si="21"/>
        <v>98</v>
      </c>
      <c r="B124" s="6">
        <f t="shared" si="12"/>
        <v>237.1699029362579</v>
      </c>
      <c r="C124" s="6">
        <f t="shared" si="13"/>
        <v>802.8300970637421</v>
      </c>
      <c r="D124" s="6">
        <f t="shared" si="14"/>
        <v>39854.867549151895</v>
      </c>
      <c r="E124" s="6">
        <f t="shared" si="15"/>
        <v>251.7786096048973</v>
      </c>
      <c r="F124" s="6">
        <f t="shared" si="16"/>
        <v>298.22139039510273</v>
      </c>
      <c r="G124" s="6">
        <f t="shared" si="17"/>
        <v>29915.211762192575</v>
      </c>
      <c r="H124" s="6">
        <f t="shared" si="18"/>
        <v>69770.07931134447</v>
      </c>
      <c r="I124" s="6">
        <f t="shared" si="19"/>
        <v>176329.91376205464</v>
      </c>
      <c r="J124" s="6">
        <f t="shared" si="20"/>
        <v>106559.83445071017</v>
      </c>
    </row>
    <row r="125" spans="1:10" ht="12.75">
      <c r="A125" s="4">
        <f t="shared" si="21"/>
        <v>99</v>
      </c>
      <c r="B125" s="6">
        <f t="shared" si="12"/>
        <v>232.48672737005273</v>
      </c>
      <c r="C125" s="6">
        <f t="shared" si="13"/>
        <v>807.5132726299473</v>
      </c>
      <c r="D125" s="6">
        <f t="shared" si="14"/>
        <v>39047.354276521946</v>
      </c>
      <c r="E125" s="6">
        <f t="shared" si="15"/>
        <v>249.2934313516048</v>
      </c>
      <c r="F125" s="6">
        <f t="shared" si="16"/>
        <v>300.7065686483952</v>
      </c>
      <c r="G125" s="6">
        <f t="shared" si="17"/>
        <v>29614.50519354418</v>
      </c>
      <c r="H125" s="6">
        <f t="shared" si="18"/>
        <v>68661.85947006612</v>
      </c>
      <c r="I125" s="6">
        <f t="shared" si="19"/>
        <v>176621.13695059327</v>
      </c>
      <c r="J125" s="6">
        <f t="shared" si="20"/>
        <v>107959.27748052715</v>
      </c>
    </row>
    <row r="126" spans="1:10" ht="12.75">
      <c r="A126" s="4">
        <f t="shared" si="21"/>
        <v>100</v>
      </c>
      <c r="B126" s="6">
        <f t="shared" si="12"/>
        <v>227.77623327971136</v>
      </c>
      <c r="C126" s="6">
        <f t="shared" si="13"/>
        <v>812.2237667202886</v>
      </c>
      <c r="D126" s="6">
        <f t="shared" si="14"/>
        <v>38235.13050980166</v>
      </c>
      <c r="E126" s="6">
        <f t="shared" si="15"/>
        <v>246.78754327953484</v>
      </c>
      <c r="F126" s="6">
        <f t="shared" si="16"/>
        <v>303.2124567204652</v>
      </c>
      <c r="G126" s="6">
        <f t="shared" si="17"/>
        <v>29311.292736823714</v>
      </c>
      <c r="H126" s="6">
        <f t="shared" si="18"/>
        <v>67546.42324662537</v>
      </c>
      <c r="I126" s="6">
        <f t="shared" si="19"/>
        <v>176912.84111790475</v>
      </c>
      <c r="J126" s="6">
        <f t="shared" si="20"/>
        <v>109366.41787127938</v>
      </c>
    </row>
    <row r="127" spans="1:10" ht="12.75">
      <c r="A127" s="4">
        <f t="shared" si="21"/>
        <v>101</v>
      </c>
      <c r="B127" s="6">
        <f t="shared" si="12"/>
        <v>223.03826130717636</v>
      </c>
      <c r="C127" s="6">
        <f t="shared" si="13"/>
        <v>816.9617386928237</v>
      </c>
      <c r="D127" s="6">
        <f t="shared" si="14"/>
        <v>37418.16877110884</v>
      </c>
      <c r="E127" s="6">
        <f t="shared" si="15"/>
        <v>244.26077280686428</v>
      </c>
      <c r="F127" s="6">
        <f t="shared" si="16"/>
        <v>305.7392271931357</v>
      </c>
      <c r="G127" s="6">
        <f t="shared" si="17"/>
        <v>29005.55350963058</v>
      </c>
      <c r="H127" s="6">
        <f t="shared" si="18"/>
        <v>66423.72228073941</v>
      </c>
      <c r="I127" s="6">
        <f t="shared" si="19"/>
        <v>177205.02705836468</v>
      </c>
      <c r="J127" s="6">
        <f t="shared" si="20"/>
        <v>110781.30477762526</v>
      </c>
    </row>
    <row r="128" spans="1:10" ht="12.75">
      <c r="A128" s="4">
        <f t="shared" si="21"/>
        <v>102</v>
      </c>
      <c r="B128" s="6">
        <f t="shared" si="12"/>
        <v>218.27265116480157</v>
      </c>
      <c r="C128" s="6">
        <f t="shared" si="13"/>
        <v>821.7273488351984</v>
      </c>
      <c r="D128" s="6">
        <f t="shared" si="14"/>
        <v>36596.44142227364</v>
      </c>
      <c r="E128" s="6">
        <f t="shared" si="15"/>
        <v>241.71294591358816</v>
      </c>
      <c r="F128" s="6">
        <f t="shared" si="16"/>
        <v>308.28705408641184</v>
      </c>
      <c r="G128" s="6">
        <f t="shared" si="17"/>
        <v>28697.266455544166</v>
      </c>
      <c r="H128" s="6">
        <f t="shared" si="18"/>
        <v>65293.707877817804</v>
      </c>
      <c r="I128" s="6">
        <f t="shared" si="19"/>
        <v>177497.69556766053</v>
      </c>
      <c r="J128" s="6">
        <f t="shared" si="20"/>
        <v>112203.98768984273</v>
      </c>
    </row>
    <row r="129" spans="1:10" ht="12.75">
      <c r="A129" s="4">
        <f t="shared" si="21"/>
        <v>103</v>
      </c>
      <c r="B129" s="6">
        <f t="shared" si="12"/>
        <v>213.47924162992956</v>
      </c>
      <c r="C129" s="6">
        <f t="shared" si="13"/>
        <v>826.5207583700704</v>
      </c>
      <c r="D129" s="6">
        <f t="shared" si="14"/>
        <v>35769.92066390357</v>
      </c>
      <c r="E129" s="6">
        <f t="shared" si="15"/>
        <v>239.1438871295347</v>
      </c>
      <c r="F129" s="6">
        <f t="shared" si="16"/>
        <v>310.85611287046527</v>
      </c>
      <c r="G129" s="6">
        <f t="shared" si="17"/>
        <v>28386.410342673702</v>
      </c>
      <c r="H129" s="6">
        <f t="shared" si="18"/>
        <v>64156.33100657727</v>
      </c>
      <c r="I129" s="6">
        <f t="shared" si="19"/>
        <v>177790.847442794</v>
      </c>
      <c r="J129" s="6">
        <f t="shared" si="20"/>
        <v>113634.51643621674</v>
      </c>
    </row>
    <row r="130" spans="1:10" ht="12.75">
      <c r="A130" s="4">
        <f t="shared" si="21"/>
        <v>104</v>
      </c>
      <c r="B130" s="6">
        <f t="shared" si="12"/>
        <v>208.6578705394375</v>
      </c>
      <c r="C130" s="6">
        <f t="shared" si="13"/>
        <v>831.3421294605625</v>
      </c>
      <c r="D130" s="6">
        <f t="shared" si="14"/>
        <v>34938.578534443004</v>
      </c>
      <c r="E130" s="6">
        <f t="shared" si="15"/>
        <v>236.55341952228085</v>
      </c>
      <c r="F130" s="6">
        <f t="shared" si="16"/>
        <v>313.4465804777192</v>
      </c>
      <c r="G130" s="6">
        <f t="shared" si="17"/>
        <v>28072.963762195985</v>
      </c>
      <c r="H130" s="6">
        <f t="shared" si="18"/>
        <v>63011.54229663899</v>
      </c>
      <c r="I130" s="6">
        <f t="shared" si="19"/>
        <v>178084.48348208307</v>
      </c>
      <c r="J130" s="6">
        <f t="shared" si="20"/>
        <v>115072.94118544408</v>
      </c>
    </row>
    <row r="131" spans="1:10" ht="12.75">
      <c r="A131" s="4">
        <f t="shared" si="21"/>
        <v>105</v>
      </c>
      <c r="B131" s="6">
        <f t="shared" si="12"/>
        <v>203.80837478425087</v>
      </c>
      <c r="C131" s="6">
        <f t="shared" si="13"/>
        <v>836.1916252157491</v>
      </c>
      <c r="D131" s="6">
        <f t="shared" si="14"/>
        <v>34102.38690922726</v>
      </c>
      <c r="E131" s="6">
        <f t="shared" si="15"/>
        <v>233.94136468496654</v>
      </c>
      <c r="F131" s="6">
        <f t="shared" si="16"/>
        <v>316.0586353150335</v>
      </c>
      <c r="G131" s="6">
        <f t="shared" si="17"/>
        <v>27756.905126880953</v>
      </c>
      <c r="H131" s="6">
        <f t="shared" si="18"/>
        <v>61859.29203610821</v>
      </c>
      <c r="I131" s="6">
        <f t="shared" si="19"/>
        <v>178378.6044851642</v>
      </c>
      <c r="J131" s="6">
        <f t="shared" si="20"/>
        <v>116519.31244905599</v>
      </c>
    </row>
    <row r="132" spans="1:10" ht="12.75">
      <c r="A132" s="4">
        <f t="shared" si="21"/>
        <v>106</v>
      </c>
      <c r="B132" s="6">
        <f t="shared" si="12"/>
        <v>198.93059030382568</v>
      </c>
      <c r="C132" s="6">
        <f t="shared" si="13"/>
        <v>841.0694096961743</v>
      </c>
      <c r="D132" s="6">
        <f t="shared" si="14"/>
        <v>33261.317499531084</v>
      </c>
      <c r="E132" s="6">
        <f t="shared" si="15"/>
        <v>231.30754272400793</v>
      </c>
      <c r="F132" s="6">
        <f t="shared" si="16"/>
        <v>318.69245727599207</v>
      </c>
      <c r="G132" s="6">
        <f t="shared" si="17"/>
        <v>27438.21266960496</v>
      </c>
      <c r="H132" s="6">
        <f t="shared" si="18"/>
        <v>60699.530169136044</v>
      </c>
      <c r="I132" s="6">
        <f t="shared" si="19"/>
        <v>178673.21125299452</v>
      </c>
      <c r="J132" s="6">
        <f t="shared" si="20"/>
        <v>117973.68108385848</v>
      </c>
    </row>
    <row r="133" spans="1:10" ht="12.75">
      <c r="A133" s="4">
        <f t="shared" si="21"/>
        <v>107</v>
      </c>
      <c r="B133" s="6">
        <f t="shared" si="12"/>
        <v>194.024352080598</v>
      </c>
      <c r="C133" s="6">
        <f t="shared" si="13"/>
        <v>845.975647919402</v>
      </c>
      <c r="D133" s="6">
        <f t="shared" si="14"/>
        <v>32415.34185161168</v>
      </c>
      <c r="E133" s="6">
        <f t="shared" si="15"/>
        <v>228.651772246708</v>
      </c>
      <c r="F133" s="6">
        <f t="shared" si="16"/>
        <v>321.348227753292</v>
      </c>
      <c r="G133" s="6">
        <f t="shared" si="17"/>
        <v>27116.864441851667</v>
      </c>
      <c r="H133" s="6">
        <f t="shared" si="18"/>
        <v>59532.20629346334</v>
      </c>
      <c r="I133" s="6">
        <f t="shared" si="19"/>
        <v>178968.304587854</v>
      </c>
      <c r="J133" s="6">
        <f t="shared" si="20"/>
        <v>119436.09829439067</v>
      </c>
    </row>
    <row r="134" spans="1:10" ht="12.75">
      <c r="A134" s="4">
        <f t="shared" si="21"/>
        <v>108</v>
      </c>
      <c r="B134" s="6">
        <f t="shared" si="12"/>
        <v>189.08949413440146</v>
      </c>
      <c r="C134" s="6">
        <f t="shared" si="13"/>
        <v>850.9105058655986</v>
      </c>
      <c r="D134" s="6">
        <f t="shared" si="14"/>
        <v>31564.43134574608</v>
      </c>
      <c r="E134" s="6">
        <f t="shared" si="15"/>
        <v>225.97387034876388</v>
      </c>
      <c r="F134" s="6">
        <f t="shared" si="16"/>
        <v>324.02612965123615</v>
      </c>
      <c r="G134" s="6">
        <f t="shared" si="17"/>
        <v>26792.83831220043</v>
      </c>
      <c r="H134" s="6">
        <f t="shared" si="18"/>
        <v>58357.26965794651</v>
      </c>
      <c r="I134" s="6">
        <f t="shared" si="19"/>
        <v>179263.88529334767</v>
      </c>
      <c r="J134" s="6">
        <f t="shared" si="20"/>
        <v>120906.61563540116</v>
      </c>
    </row>
    <row r="135" spans="1:10" ht="12.75">
      <c r="A135" s="4">
        <f t="shared" si="21"/>
        <v>109</v>
      </c>
      <c r="B135" s="6">
        <f t="shared" si="12"/>
        <v>184.12584951685216</v>
      </c>
      <c r="C135" s="6">
        <f t="shared" si="13"/>
        <v>855.8741504831478</v>
      </c>
      <c r="D135" s="6">
        <f t="shared" si="14"/>
        <v>30708.557195262933</v>
      </c>
      <c r="E135" s="6">
        <f t="shared" si="15"/>
        <v>223.27365260167025</v>
      </c>
      <c r="F135" s="6">
        <f t="shared" si="16"/>
        <v>326.7263473983297</v>
      </c>
      <c r="G135" s="6">
        <f t="shared" si="17"/>
        <v>26466.1119648021</v>
      </c>
      <c r="H135" s="6">
        <f t="shared" si="18"/>
        <v>57174.66916006504</v>
      </c>
      <c r="I135" s="6">
        <f t="shared" si="19"/>
        <v>179559.95417440773</v>
      </c>
      <c r="J135" s="6">
        <f t="shared" si="20"/>
        <v>122385.28501434269</v>
      </c>
    </row>
    <row r="136" spans="1:10" ht="12.75">
      <c r="A136" s="4">
        <f t="shared" si="21"/>
        <v>110</v>
      </c>
      <c r="B136" s="6">
        <f t="shared" si="12"/>
        <v>179.13325030570044</v>
      </c>
      <c r="C136" s="6">
        <f t="shared" si="13"/>
        <v>860.8667496942995</v>
      </c>
      <c r="D136" s="6">
        <f t="shared" si="14"/>
        <v>29847.690445568634</v>
      </c>
      <c r="E136" s="6">
        <f t="shared" si="15"/>
        <v>220.5509330400175</v>
      </c>
      <c r="F136" s="6">
        <f t="shared" si="16"/>
        <v>329.4490669599825</v>
      </c>
      <c r="G136" s="6">
        <f t="shared" si="17"/>
        <v>26136.662897842118</v>
      </c>
      <c r="H136" s="6">
        <f t="shared" si="18"/>
        <v>55984.35334341075</v>
      </c>
      <c r="I136" s="6">
        <f t="shared" si="19"/>
        <v>179856.51203729582</v>
      </c>
      <c r="J136" s="6">
        <f t="shared" si="20"/>
        <v>123872.15869388507</v>
      </c>
    </row>
    <row r="137" spans="1:10" ht="12.75">
      <c r="A137" s="4">
        <f t="shared" si="21"/>
        <v>111</v>
      </c>
      <c r="B137" s="6">
        <f t="shared" si="12"/>
        <v>174.11152759915038</v>
      </c>
      <c r="C137" s="6">
        <f t="shared" si="13"/>
        <v>865.8884724008497</v>
      </c>
      <c r="D137" s="6">
        <f t="shared" si="14"/>
        <v>28981.801973167785</v>
      </c>
      <c r="E137" s="6">
        <f t="shared" si="15"/>
        <v>217.8055241486843</v>
      </c>
      <c r="F137" s="6">
        <f t="shared" si="16"/>
        <v>332.1944758513157</v>
      </c>
      <c r="G137" s="6">
        <f t="shared" si="17"/>
        <v>25804.4684219908</v>
      </c>
      <c r="H137" s="6">
        <f t="shared" si="18"/>
        <v>54786.270395158586</v>
      </c>
      <c r="I137" s="6">
        <f t="shared" si="19"/>
        <v>180153.5596896052</v>
      </c>
      <c r="J137" s="6">
        <f t="shared" si="20"/>
        <v>125367.28929444661</v>
      </c>
    </row>
    <row r="138" spans="1:10" ht="12.75">
      <c r="A138" s="4">
        <f t="shared" si="21"/>
        <v>112</v>
      </c>
      <c r="B138" s="6">
        <f t="shared" si="12"/>
        <v>169.06051151014543</v>
      </c>
      <c r="C138" s="6">
        <f t="shared" si="13"/>
        <v>870.9394884898545</v>
      </c>
      <c r="D138" s="6">
        <f t="shared" si="14"/>
        <v>28110.86248467793</v>
      </c>
      <c r="E138" s="6">
        <f t="shared" si="15"/>
        <v>215.03723684992335</v>
      </c>
      <c r="F138" s="6">
        <f t="shared" si="16"/>
        <v>334.9627631500766</v>
      </c>
      <c r="G138" s="6">
        <f t="shared" si="17"/>
        <v>25469.505658840724</v>
      </c>
      <c r="H138" s="6">
        <f t="shared" si="18"/>
        <v>53580.36814351866</v>
      </c>
      <c r="I138" s="6">
        <f t="shared" si="19"/>
        <v>180451.09794026293</v>
      </c>
      <c r="J138" s="6">
        <f t="shared" si="20"/>
        <v>126870.72979674427</v>
      </c>
    </row>
    <row r="139" spans="1:10" ht="12.75">
      <c r="A139" s="4">
        <f t="shared" si="21"/>
        <v>113</v>
      </c>
      <c r="B139" s="6">
        <f t="shared" si="12"/>
        <v>163.98003116062128</v>
      </c>
      <c r="C139" s="6">
        <f t="shared" si="13"/>
        <v>876.0199688393787</v>
      </c>
      <c r="D139" s="6">
        <f t="shared" si="14"/>
        <v>27234.84251583855</v>
      </c>
      <c r="E139" s="6">
        <f t="shared" si="15"/>
        <v>212.24588049033937</v>
      </c>
      <c r="F139" s="6">
        <f t="shared" si="16"/>
        <v>337.75411950966065</v>
      </c>
      <c r="G139" s="6">
        <f t="shared" si="17"/>
        <v>25131.751539331064</v>
      </c>
      <c r="H139" s="6">
        <f t="shared" si="18"/>
        <v>52366.59405516961</v>
      </c>
      <c r="I139" s="6">
        <f t="shared" si="19"/>
        <v>180749.12759953205</v>
      </c>
      <c r="J139" s="6">
        <f t="shared" si="20"/>
        <v>128382.53354436244</v>
      </c>
    </row>
    <row r="140" spans="1:10" ht="12.75">
      <c r="A140" s="4">
        <f t="shared" si="21"/>
        <v>114</v>
      </c>
      <c r="B140" s="6">
        <f t="shared" si="12"/>
        <v>158.86991467572489</v>
      </c>
      <c r="C140" s="6">
        <f t="shared" si="13"/>
        <v>881.1300853242751</v>
      </c>
      <c r="D140" s="6">
        <f t="shared" si="14"/>
        <v>26353.712430514275</v>
      </c>
      <c r="E140" s="6">
        <f t="shared" si="15"/>
        <v>209.43126282775887</v>
      </c>
      <c r="F140" s="6">
        <f t="shared" si="16"/>
        <v>340.56873717224113</v>
      </c>
      <c r="G140" s="6">
        <f t="shared" si="17"/>
        <v>24791.182802158823</v>
      </c>
      <c r="H140" s="6">
        <f t="shared" si="18"/>
        <v>51144.895232673094</v>
      </c>
      <c r="I140" s="6">
        <f t="shared" si="19"/>
        <v>181047.64947901384</v>
      </c>
      <c r="J140" s="6">
        <f t="shared" si="20"/>
        <v>129902.75424634074</v>
      </c>
    </row>
    <row r="141" spans="1:10" ht="12.75">
      <c r="A141" s="4">
        <f t="shared" si="21"/>
        <v>115</v>
      </c>
      <c r="B141" s="6">
        <f t="shared" si="12"/>
        <v>153.72998917799995</v>
      </c>
      <c r="C141" s="6">
        <f t="shared" si="13"/>
        <v>886.270010822</v>
      </c>
      <c r="D141" s="6">
        <f t="shared" si="14"/>
        <v>25467.442419692274</v>
      </c>
      <c r="E141" s="6">
        <f t="shared" si="15"/>
        <v>206.5931900179902</v>
      </c>
      <c r="F141" s="6">
        <f t="shared" si="16"/>
        <v>343.4068099820098</v>
      </c>
      <c r="G141" s="6">
        <f t="shared" si="17"/>
        <v>24447.775992176812</v>
      </c>
      <c r="H141" s="6">
        <f t="shared" si="18"/>
        <v>49915.218411869086</v>
      </c>
      <c r="I141" s="6">
        <f t="shared" si="19"/>
        <v>181346.66439164997</v>
      </c>
      <c r="J141" s="6">
        <f t="shared" si="20"/>
        <v>131431.4459797809</v>
      </c>
    </row>
    <row r="142" spans="1:10" ht="12.75">
      <c r="A142" s="4">
        <f t="shared" si="21"/>
        <v>116</v>
      </c>
      <c r="B142" s="6">
        <f t="shared" si="12"/>
        <v>148.56008078153826</v>
      </c>
      <c r="C142" s="6">
        <f t="shared" si="13"/>
        <v>891.4399192184617</v>
      </c>
      <c r="D142" s="6">
        <f t="shared" si="14"/>
        <v>24576.002500473813</v>
      </c>
      <c r="E142" s="6">
        <f t="shared" si="15"/>
        <v>203.73146660147344</v>
      </c>
      <c r="F142" s="6">
        <f t="shared" si="16"/>
        <v>346.26853339852653</v>
      </c>
      <c r="G142" s="6">
        <f t="shared" si="17"/>
        <v>24101.507458778284</v>
      </c>
      <c r="H142" s="6">
        <f t="shared" si="18"/>
        <v>48677.5099592521</v>
      </c>
      <c r="I142" s="6">
        <f t="shared" si="19"/>
        <v>181646.17315172483</v>
      </c>
      <c r="J142" s="6">
        <f t="shared" si="20"/>
        <v>132968.6631924727</v>
      </c>
    </row>
    <row r="143" spans="1:10" ht="12.75">
      <c r="A143" s="4">
        <f t="shared" si="21"/>
        <v>117</v>
      </c>
      <c r="B143" s="6">
        <f t="shared" si="12"/>
        <v>143.36001458609724</v>
      </c>
      <c r="C143" s="6">
        <f t="shared" si="13"/>
        <v>896.6399854139028</v>
      </c>
      <c r="D143" s="6">
        <f t="shared" si="14"/>
        <v>23679.36251505991</v>
      </c>
      <c r="E143" s="6">
        <f t="shared" si="15"/>
        <v>200.84589548981904</v>
      </c>
      <c r="F143" s="6">
        <f t="shared" si="16"/>
        <v>349.15410451018096</v>
      </c>
      <c r="G143" s="6">
        <f t="shared" si="17"/>
        <v>23752.353354268103</v>
      </c>
      <c r="H143" s="6">
        <f t="shared" si="18"/>
        <v>47431.715869328014</v>
      </c>
      <c r="I143" s="6">
        <f t="shared" si="19"/>
        <v>181946.17657486757</v>
      </c>
      <c r="J143" s="6">
        <f t="shared" si="20"/>
        <v>134514.46070553956</v>
      </c>
    </row>
    <row r="144" spans="1:10" ht="12.75">
      <c r="A144" s="4">
        <f t="shared" si="21"/>
        <v>118</v>
      </c>
      <c r="B144" s="6">
        <f t="shared" si="12"/>
        <v>138.12961467118282</v>
      </c>
      <c r="C144" s="6">
        <f t="shared" si="13"/>
        <v>901.8703853288172</v>
      </c>
      <c r="D144" s="6">
        <f t="shared" si="14"/>
        <v>22777.492129731094</v>
      </c>
      <c r="E144" s="6">
        <f t="shared" si="15"/>
        <v>197.9362779522342</v>
      </c>
      <c r="F144" s="6">
        <f t="shared" si="16"/>
        <v>352.0637220477658</v>
      </c>
      <c r="G144" s="6">
        <f t="shared" si="17"/>
        <v>23400.289632220338</v>
      </c>
      <c r="H144" s="6">
        <f t="shared" si="18"/>
        <v>46177.78176195143</v>
      </c>
      <c r="I144" s="6">
        <f t="shared" si="19"/>
        <v>182246.6754780545</v>
      </c>
      <c r="J144" s="6">
        <f t="shared" si="20"/>
        <v>136068.89371610308</v>
      </c>
    </row>
    <row r="145" spans="1:10" ht="12.75">
      <c r="A145" s="4">
        <f t="shared" si="21"/>
        <v>119</v>
      </c>
      <c r="B145" s="6">
        <f t="shared" si="12"/>
        <v>132.86870409009805</v>
      </c>
      <c r="C145" s="6">
        <f t="shared" si="13"/>
        <v>907.131295909902</v>
      </c>
      <c r="D145" s="6">
        <f t="shared" si="14"/>
        <v>21870.360833821193</v>
      </c>
      <c r="E145" s="6">
        <f t="shared" si="15"/>
        <v>195.00241360183614</v>
      </c>
      <c r="F145" s="6">
        <f t="shared" si="16"/>
        <v>354.9975863981639</v>
      </c>
      <c r="G145" s="6">
        <f t="shared" si="17"/>
        <v>23045.292045822174</v>
      </c>
      <c r="H145" s="6">
        <f t="shared" si="18"/>
        <v>44915.65287964337</v>
      </c>
      <c r="I145" s="6">
        <f t="shared" si="19"/>
        <v>182547.67067961118</v>
      </c>
      <c r="J145" s="6">
        <f t="shared" si="20"/>
        <v>137632.0177999678</v>
      </c>
    </row>
    <row r="146" spans="1:10" ht="12.75">
      <c r="A146" s="4">
        <f t="shared" si="21"/>
        <v>120</v>
      </c>
      <c r="B146" s="6">
        <f t="shared" si="12"/>
        <v>127.57710486395696</v>
      </c>
      <c r="C146" s="6">
        <f t="shared" si="13"/>
        <v>912.422895136043</v>
      </c>
      <c r="D146" s="6">
        <f t="shared" si="14"/>
        <v>20957.93793868515</v>
      </c>
      <c r="E146" s="6">
        <f t="shared" si="15"/>
        <v>192.04410038185145</v>
      </c>
      <c r="F146" s="6">
        <f t="shared" si="16"/>
        <v>357.9558996181486</v>
      </c>
      <c r="G146" s="6">
        <f t="shared" si="17"/>
        <v>22687.336146204027</v>
      </c>
      <c r="H146" s="6">
        <f t="shared" si="18"/>
        <v>43645.27408488918</v>
      </c>
      <c r="I146" s="6">
        <f t="shared" si="19"/>
        <v>182849.16299921472</v>
      </c>
      <c r="J146" s="6">
        <f t="shared" si="20"/>
        <v>139203.88891432554</v>
      </c>
    </row>
    <row r="147" spans="1:10" ht="12.75">
      <c r="A147" s="4">
        <f t="shared" si="21"/>
        <v>121</v>
      </c>
      <c r="B147" s="6">
        <f t="shared" si="12"/>
        <v>122.25463797566339</v>
      </c>
      <c r="C147" s="6">
        <f t="shared" si="13"/>
        <v>917.7453620243366</v>
      </c>
      <c r="D147" s="6">
        <f t="shared" si="14"/>
        <v>20040.192576660815</v>
      </c>
      <c r="E147" s="6">
        <f t="shared" si="15"/>
        <v>189.0611345517002</v>
      </c>
      <c r="F147" s="6">
        <f t="shared" si="16"/>
        <v>360.9388654482998</v>
      </c>
      <c r="G147" s="6">
        <f t="shared" si="17"/>
        <v>22326.397280755726</v>
      </c>
      <c r="H147" s="6">
        <f t="shared" si="18"/>
        <v>42366.58985741654</v>
      </c>
      <c r="I147" s="6">
        <f t="shared" si="19"/>
        <v>183151.153257896</v>
      </c>
      <c r="J147" s="6">
        <f t="shared" si="20"/>
        <v>140784.56340047944</v>
      </c>
    </row>
    <row r="148" spans="1:10" ht="12.75">
      <c r="A148" s="4">
        <f t="shared" si="21"/>
        <v>122</v>
      </c>
      <c r="B148" s="6">
        <f t="shared" si="12"/>
        <v>116.90112336385475</v>
      </c>
      <c r="C148" s="6">
        <f t="shared" si="13"/>
        <v>923.0988766361453</v>
      </c>
      <c r="D148" s="6">
        <f t="shared" si="14"/>
        <v>19117.09370002467</v>
      </c>
      <c r="E148" s="6">
        <f t="shared" si="15"/>
        <v>186.0533106729644</v>
      </c>
      <c r="F148" s="6">
        <f t="shared" si="16"/>
        <v>363.94668932703564</v>
      </c>
      <c r="G148" s="6">
        <f t="shared" si="17"/>
        <v>21962.45059142869</v>
      </c>
      <c r="H148" s="6">
        <f t="shared" si="18"/>
        <v>41079.54429145336</v>
      </c>
      <c r="I148" s="6">
        <f t="shared" si="19"/>
        <v>183453.64227804187</v>
      </c>
      <c r="J148" s="6">
        <f t="shared" si="20"/>
        <v>142374.0979865885</v>
      </c>
    </row>
    <row r="149" spans="1:10" ht="12.75">
      <c r="A149" s="4">
        <f t="shared" si="21"/>
        <v>123</v>
      </c>
      <c r="B149" s="6">
        <f t="shared" si="12"/>
        <v>111.51637991681058</v>
      </c>
      <c r="C149" s="6">
        <f t="shared" si="13"/>
        <v>928.4836200831894</v>
      </c>
      <c r="D149" s="6">
        <f t="shared" si="14"/>
        <v>18188.61007994148</v>
      </c>
      <c r="E149" s="6">
        <f t="shared" si="15"/>
        <v>183.02042159523907</v>
      </c>
      <c r="F149" s="6">
        <f t="shared" si="16"/>
        <v>366.9795784047609</v>
      </c>
      <c r="G149" s="6">
        <f t="shared" si="17"/>
        <v>21595.47101302393</v>
      </c>
      <c r="H149" s="6">
        <f t="shared" si="18"/>
        <v>39784.08109296541</v>
      </c>
      <c r="I149" s="6">
        <f t="shared" si="19"/>
        <v>183756.63088339745</v>
      </c>
      <c r="J149" s="6">
        <f t="shared" si="20"/>
        <v>143972.54979043204</v>
      </c>
    </row>
    <row r="150" spans="1:10" ht="12.75">
      <c r="A150" s="4">
        <f t="shared" si="21"/>
        <v>124</v>
      </c>
      <c r="B150" s="6">
        <f t="shared" si="12"/>
        <v>106.10022546632531</v>
      </c>
      <c r="C150" s="6">
        <f t="shared" si="13"/>
        <v>933.8997745336746</v>
      </c>
      <c r="D150" s="6">
        <f t="shared" si="14"/>
        <v>17254.710305407807</v>
      </c>
      <c r="E150" s="6">
        <f t="shared" si="15"/>
        <v>179.96225844186608</v>
      </c>
      <c r="F150" s="6">
        <f t="shared" si="16"/>
        <v>370.0377415581339</v>
      </c>
      <c r="G150" s="6">
        <f t="shared" si="17"/>
        <v>21225.433271465794</v>
      </c>
      <c r="H150" s="6">
        <f t="shared" si="18"/>
        <v>38480.1435768736</v>
      </c>
      <c r="I150" s="6">
        <f t="shared" si="19"/>
        <v>184060.11989906832</v>
      </c>
      <c r="J150" s="6">
        <f t="shared" si="20"/>
        <v>145579.97632219474</v>
      </c>
    </row>
    <row r="151" spans="1:10" ht="12.75">
      <c r="A151" s="4">
        <f t="shared" si="21"/>
        <v>125</v>
      </c>
      <c r="B151" s="6">
        <f t="shared" si="12"/>
        <v>100.65247678154554</v>
      </c>
      <c r="C151" s="6">
        <f t="shared" si="13"/>
        <v>939.3475232184544</v>
      </c>
      <c r="D151" s="6">
        <f t="shared" si="14"/>
        <v>16315.362782189353</v>
      </c>
      <c r="E151" s="6">
        <f t="shared" si="15"/>
        <v>176.87861059554828</v>
      </c>
      <c r="F151" s="6">
        <f t="shared" si="16"/>
        <v>373.12138940445175</v>
      </c>
      <c r="G151" s="6">
        <f t="shared" si="17"/>
        <v>20852.31188206134</v>
      </c>
      <c r="H151" s="6">
        <f t="shared" si="18"/>
        <v>37167.67466425069</v>
      </c>
      <c r="I151" s="6">
        <f t="shared" si="19"/>
        <v>184364.11015152282</v>
      </c>
      <c r="J151" s="6">
        <f t="shared" si="20"/>
        <v>147196.43548727213</v>
      </c>
    </row>
    <row r="152" spans="1:10" ht="12.75">
      <c r="A152" s="4">
        <f t="shared" si="21"/>
        <v>126</v>
      </c>
      <c r="B152" s="6">
        <f t="shared" si="12"/>
        <v>95.17294956277124</v>
      </c>
      <c r="C152" s="6">
        <f t="shared" si="13"/>
        <v>944.8270504372288</v>
      </c>
      <c r="D152" s="6">
        <f t="shared" si="14"/>
        <v>15370.535731752125</v>
      </c>
      <c r="E152" s="6">
        <f t="shared" si="15"/>
        <v>173.7692656838445</v>
      </c>
      <c r="F152" s="6">
        <f t="shared" si="16"/>
        <v>376.23073431615546</v>
      </c>
      <c r="G152" s="6">
        <f t="shared" si="17"/>
        <v>20476.081147745186</v>
      </c>
      <c r="H152" s="6">
        <f t="shared" si="18"/>
        <v>35846.61687949731</v>
      </c>
      <c r="I152" s="6">
        <f t="shared" si="19"/>
        <v>184668.60246859424</v>
      </c>
      <c r="J152" s="6">
        <f t="shared" si="20"/>
        <v>148821.98558909693</v>
      </c>
    </row>
    <row r="153" spans="1:10" ht="12.75">
      <c r="A153" s="4">
        <f t="shared" si="21"/>
        <v>127</v>
      </c>
      <c r="B153" s="6">
        <f t="shared" si="12"/>
        <v>89.66145843522074</v>
      </c>
      <c r="C153" s="6">
        <f t="shared" si="13"/>
        <v>950.3385415647792</v>
      </c>
      <c r="D153" s="6">
        <f t="shared" si="14"/>
        <v>14420.197190187346</v>
      </c>
      <c r="E153" s="6">
        <f t="shared" si="15"/>
        <v>170.63400956454322</v>
      </c>
      <c r="F153" s="6">
        <f t="shared" si="16"/>
        <v>379.36599043545675</v>
      </c>
      <c r="G153" s="6">
        <f t="shared" si="17"/>
        <v>20096.71515730973</v>
      </c>
      <c r="H153" s="6">
        <f t="shared" si="18"/>
        <v>34516.91234749708</v>
      </c>
      <c r="I153" s="6">
        <f t="shared" si="19"/>
        <v>184973.59767948312</v>
      </c>
      <c r="J153" s="6">
        <f t="shared" si="20"/>
        <v>150456.68533198605</v>
      </c>
    </row>
    <row r="154" spans="1:10" ht="12.75">
      <c r="A154" s="4">
        <f t="shared" si="21"/>
        <v>128</v>
      </c>
      <c r="B154" s="6">
        <f t="shared" si="12"/>
        <v>84.11781694275952</v>
      </c>
      <c r="C154" s="6">
        <f t="shared" si="13"/>
        <v>955.8821830572405</v>
      </c>
      <c r="D154" s="6">
        <f t="shared" si="14"/>
        <v>13464.315007130106</v>
      </c>
      <c r="E154" s="6">
        <f t="shared" si="15"/>
        <v>167.4726263109144</v>
      </c>
      <c r="F154" s="6">
        <f t="shared" si="16"/>
        <v>382.5273736890856</v>
      </c>
      <c r="G154" s="6">
        <f t="shared" si="17"/>
        <v>19714.187783620644</v>
      </c>
      <c r="H154" s="6">
        <f t="shared" si="18"/>
        <v>33178.50279075075</v>
      </c>
      <c r="I154" s="6">
        <f t="shared" si="19"/>
        <v>185279.09661475947</v>
      </c>
      <c r="J154" s="6">
        <f t="shared" si="20"/>
        <v>152100.5938240087</v>
      </c>
    </row>
    <row r="155" spans="1:10" ht="12.75">
      <c r="A155" s="4">
        <f t="shared" si="21"/>
        <v>129</v>
      </c>
      <c r="B155" s="6">
        <f aca="true" t="shared" si="22" ref="B155:B218">$E$10/12*D154</f>
        <v>78.54183754159229</v>
      </c>
      <c r="C155" s="6">
        <f aca="true" t="shared" si="23" ref="C155:C218">IF(D154&lt;($E$11-B155),D154-B155,$E$11-B155)</f>
        <v>961.4581624584077</v>
      </c>
      <c r="D155" s="6">
        <f t="shared" si="14"/>
        <v>12502.856844671698</v>
      </c>
      <c r="E155" s="6">
        <f t="shared" si="15"/>
        <v>164.2848981968387</v>
      </c>
      <c r="F155" s="6">
        <f t="shared" si="16"/>
        <v>385.7151018031613</v>
      </c>
      <c r="G155" s="6">
        <f t="shared" si="17"/>
        <v>19328.472681817482</v>
      </c>
      <c r="H155" s="6">
        <f t="shared" si="18"/>
        <v>31831.32952648918</v>
      </c>
      <c r="I155" s="6">
        <f t="shared" si="19"/>
        <v>185585.10010636508</v>
      </c>
      <c r="J155" s="6">
        <f t="shared" si="20"/>
        <v>153753.7705798759</v>
      </c>
    </row>
    <row r="156" spans="1:10" ht="12.75">
      <c r="A156" s="4">
        <f t="shared" si="21"/>
        <v>130</v>
      </c>
      <c r="B156" s="6">
        <f t="shared" si="22"/>
        <v>72.93333159391824</v>
      </c>
      <c r="C156" s="6">
        <f t="shared" si="23"/>
        <v>967.0666684060818</v>
      </c>
      <c r="D156" s="6">
        <f aca="true" t="shared" si="24" ref="D156:D219">IF(D155&lt;=0,0,D155-C156)</f>
        <v>11535.790176265617</v>
      </c>
      <c r="E156" s="6">
        <f aca="true" t="shared" si="25" ref="E156:E219">$E$14/12*G155</f>
        <v>161.07060568181234</v>
      </c>
      <c r="F156" s="6">
        <f aca="true" t="shared" si="26" ref="F156:F219">IF(G155&lt;($E$15-E156),G155-E156,$E$15-E156)</f>
        <v>388.92939431818763</v>
      </c>
      <c r="G156" s="6">
        <f aca="true" t="shared" si="27" ref="G156:G219">IF(G155&lt;=0,0,G155-F156)</f>
        <v>18939.543287499295</v>
      </c>
      <c r="H156" s="6">
        <f aca="true" t="shared" si="28" ref="H156:H219">G156+D156</f>
        <v>30475.33346376491</v>
      </c>
      <c r="I156" s="6">
        <f aca="true" t="shared" si="29" ref="I156:I219">I155*(1+(((1+$E$7)^(1/12))-1))</f>
        <v>185891.60898761573</v>
      </c>
      <c r="J156" s="6">
        <f aca="true" t="shared" si="30" ref="J156:J219">I156-H156</f>
        <v>155416.2755238508</v>
      </c>
    </row>
    <row r="157" spans="1:10" ht="12.75">
      <c r="A157" s="4">
        <f aca="true" t="shared" si="31" ref="A157:A220">A156+1</f>
        <v>131</v>
      </c>
      <c r="B157" s="6">
        <f t="shared" si="22"/>
        <v>67.29210936154944</v>
      </c>
      <c r="C157" s="6">
        <f t="shared" si="23"/>
        <v>972.7078906384505</v>
      </c>
      <c r="D157" s="6">
        <f t="shared" si="24"/>
        <v>10563.082285627166</v>
      </c>
      <c r="E157" s="6">
        <f t="shared" si="25"/>
        <v>157.82952739582745</v>
      </c>
      <c r="F157" s="6">
        <f t="shared" si="26"/>
        <v>392.1704726041726</v>
      </c>
      <c r="G157" s="6">
        <f t="shared" si="27"/>
        <v>18547.372814895123</v>
      </c>
      <c r="H157" s="6">
        <f t="shared" si="28"/>
        <v>29110.45510052229</v>
      </c>
      <c r="I157" s="6">
        <f t="shared" si="29"/>
        <v>186198.62409320354</v>
      </c>
      <c r="J157" s="6">
        <f t="shared" si="30"/>
        <v>157088.16899268125</v>
      </c>
    </row>
    <row r="158" spans="1:10" ht="12.75">
      <c r="A158" s="4">
        <f t="shared" si="31"/>
        <v>132</v>
      </c>
      <c r="B158" s="6">
        <f t="shared" si="22"/>
        <v>61.61797999949181</v>
      </c>
      <c r="C158" s="6">
        <f t="shared" si="23"/>
        <v>978.3820200005082</v>
      </c>
      <c r="D158" s="6">
        <f t="shared" si="24"/>
        <v>9584.700265626658</v>
      </c>
      <c r="E158" s="6">
        <f t="shared" si="25"/>
        <v>154.56144012412602</v>
      </c>
      <c r="F158" s="6">
        <f t="shared" si="26"/>
        <v>395.438559875874</v>
      </c>
      <c r="G158" s="6">
        <f t="shared" si="27"/>
        <v>18151.93425501925</v>
      </c>
      <c r="H158" s="6">
        <f t="shared" si="28"/>
        <v>27736.63452064591</v>
      </c>
      <c r="I158" s="6">
        <f t="shared" si="29"/>
        <v>186506.14625919916</v>
      </c>
      <c r="J158" s="6">
        <f t="shared" si="30"/>
        <v>158769.51173855324</v>
      </c>
    </row>
    <row r="159" spans="1:10" ht="12.75">
      <c r="A159" s="4">
        <f t="shared" si="31"/>
        <v>133</v>
      </c>
      <c r="B159" s="6">
        <f t="shared" si="22"/>
        <v>55.910751549488836</v>
      </c>
      <c r="C159" s="6">
        <f t="shared" si="23"/>
        <v>984.0892484505111</v>
      </c>
      <c r="D159" s="6">
        <f t="shared" si="24"/>
        <v>8600.611017176147</v>
      </c>
      <c r="E159" s="6">
        <f t="shared" si="25"/>
        <v>151.26611879182707</v>
      </c>
      <c r="F159" s="6">
        <f t="shared" si="26"/>
        <v>398.73388120817293</v>
      </c>
      <c r="G159" s="6">
        <f t="shared" si="27"/>
        <v>17753.200373811076</v>
      </c>
      <c r="H159" s="6">
        <f t="shared" si="28"/>
        <v>26353.811390987223</v>
      </c>
      <c r="I159" s="6">
        <f t="shared" si="29"/>
        <v>186814.17632305404</v>
      </c>
      <c r="J159" s="6">
        <f t="shared" si="30"/>
        <v>160460.36493206682</v>
      </c>
    </row>
    <row r="160" spans="1:10" ht="12.75">
      <c r="A160" s="4">
        <f t="shared" si="31"/>
        <v>134</v>
      </c>
      <c r="B160" s="6">
        <f t="shared" si="22"/>
        <v>50.17023093352753</v>
      </c>
      <c r="C160" s="6">
        <f t="shared" si="23"/>
        <v>989.8297690664725</v>
      </c>
      <c r="D160" s="6">
        <f t="shared" si="24"/>
        <v>7610.781248109674</v>
      </c>
      <c r="E160" s="6">
        <f t="shared" si="25"/>
        <v>147.94333644842564</v>
      </c>
      <c r="F160" s="6">
        <f t="shared" si="26"/>
        <v>402.0566635515744</v>
      </c>
      <c r="G160" s="6">
        <f t="shared" si="27"/>
        <v>17351.1437102595</v>
      </c>
      <c r="H160" s="6">
        <f t="shared" si="28"/>
        <v>24961.924958369174</v>
      </c>
      <c r="I160" s="6">
        <f t="shared" si="29"/>
        <v>187122.71512360283</v>
      </c>
      <c r="J160" s="6">
        <f t="shared" si="30"/>
        <v>162160.79016523366</v>
      </c>
    </row>
    <row r="161" spans="1:10" ht="12.75">
      <c r="A161" s="4">
        <f t="shared" si="31"/>
        <v>135</v>
      </c>
      <c r="B161" s="6">
        <f t="shared" si="22"/>
        <v>44.39622394730644</v>
      </c>
      <c r="C161" s="6">
        <f t="shared" si="23"/>
        <v>995.6037760526935</v>
      </c>
      <c r="D161" s="6">
        <f t="shared" si="24"/>
        <v>6615.177472056981</v>
      </c>
      <c r="E161" s="6">
        <f t="shared" si="25"/>
        <v>144.5928642521625</v>
      </c>
      <c r="F161" s="6">
        <f t="shared" si="26"/>
        <v>405.4071357478375</v>
      </c>
      <c r="G161" s="6">
        <f t="shared" si="27"/>
        <v>16945.736574511662</v>
      </c>
      <c r="H161" s="6">
        <f t="shared" si="28"/>
        <v>23560.914046568643</v>
      </c>
      <c r="I161" s="6">
        <f t="shared" si="29"/>
        <v>187431.76350106552</v>
      </c>
      <c r="J161" s="6">
        <f t="shared" si="30"/>
        <v>163870.84945449687</v>
      </c>
    </row>
    <row r="162" spans="1:10" ht="12.75">
      <c r="A162" s="4">
        <f t="shared" si="31"/>
        <v>136</v>
      </c>
      <c r="B162" s="6">
        <f t="shared" si="22"/>
        <v>38.588535253665725</v>
      </c>
      <c r="C162" s="6">
        <f t="shared" si="23"/>
        <v>1001.4114647463343</v>
      </c>
      <c r="D162" s="6">
        <f t="shared" si="24"/>
        <v>5613.766007310647</v>
      </c>
      <c r="E162" s="6">
        <f t="shared" si="25"/>
        <v>141.21447145426384</v>
      </c>
      <c r="F162" s="6">
        <f t="shared" si="26"/>
        <v>408.78552854573616</v>
      </c>
      <c r="G162" s="6">
        <f t="shared" si="27"/>
        <v>16536.951045965925</v>
      </c>
      <c r="H162" s="6">
        <f t="shared" si="28"/>
        <v>22150.717053276574</v>
      </c>
      <c r="I162" s="6">
        <f t="shared" si="29"/>
        <v>187741.3222970498</v>
      </c>
      <c r="J162" s="6">
        <f t="shared" si="30"/>
        <v>165590.60524377323</v>
      </c>
    </row>
    <row r="163" spans="1:10" ht="12.75">
      <c r="A163" s="4">
        <f t="shared" si="31"/>
        <v>137</v>
      </c>
      <c r="B163" s="6">
        <f t="shared" si="22"/>
        <v>32.746968375978774</v>
      </c>
      <c r="C163" s="6">
        <f t="shared" si="23"/>
        <v>1007.2530316240212</v>
      </c>
      <c r="D163" s="6">
        <f t="shared" si="24"/>
        <v>4606.512975686626</v>
      </c>
      <c r="E163" s="6">
        <f t="shared" si="25"/>
        <v>137.80792538304937</v>
      </c>
      <c r="F163" s="6">
        <f t="shared" si="26"/>
        <v>412.19207461695066</v>
      </c>
      <c r="G163" s="6">
        <f t="shared" si="27"/>
        <v>16124.758971348974</v>
      </c>
      <c r="H163" s="6">
        <f t="shared" si="28"/>
        <v>20731.271947035602</v>
      </c>
      <c r="I163" s="6">
        <f t="shared" si="29"/>
        <v>188051.3923545534</v>
      </c>
      <c r="J163" s="6">
        <f t="shared" si="30"/>
        <v>167320.1204075178</v>
      </c>
    </row>
    <row r="164" spans="1:10" ht="12.75">
      <c r="A164" s="4">
        <f t="shared" si="31"/>
        <v>138</v>
      </c>
      <c r="B164" s="6">
        <f t="shared" si="22"/>
        <v>26.871325691505323</v>
      </c>
      <c r="C164" s="6">
        <f t="shared" si="23"/>
        <v>1013.1286743084946</v>
      </c>
      <c r="D164" s="6">
        <f t="shared" si="24"/>
        <v>3593.3843013781316</v>
      </c>
      <c r="E164" s="6">
        <f t="shared" si="25"/>
        <v>134.37299142790812</v>
      </c>
      <c r="F164" s="6">
        <f t="shared" si="26"/>
        <v>415.6270085720919</v>
      </c>
      <c r="G164" s="6">
        <f t="shared" si="27"/>
        <v>15709.131962776883</v>
      </c>
      <c r="H164" s="6">
        <f t="shared" si="28"/>
        <v>19302.516264155012</v>
      </c>
      <c r="I164" s="6">
        <f t="shared" si="29"/>
        <v>188361.97451796624</v>
      </c>
      <c r="J164" s="6">
        <f t="shared" si="30"/>
        <v>169059.45825381123</v>
      </c>
    </row>
    <row r="165" spans="1:10" ht="12.75">
      <c r="A165" s="4">
        <f t="shared" si="31"/>
        <v>139</v>
      </c>
      <c r="B165" s="6">
        <f t="shared" si="22"/>
        <v>20.96140842470577</v>
      </c>
      <c r="C165" s="6">
        <f t="shared" si="23"/>
        <v>1019.0385915752943</v>
      </c>
      <c r="D165" s="6">
        <f t="shared" si="24"/>
        <v>2574.3457098028375</v>
      </c>
      <c r="E165" s="6">
        <f t="shared" si="25"/>
        <v>130.90943302314068</v>
      </c>
      <c r="F165" s="6">
        <f t="shared" si="26"/>
        <v>419.09056697685935</v>
      </c>
      <c r="G165" s="6">
        <f t="shared" si="27"/>
        <v>15290.041395800023</v>
      </c>
      <c r="H165" s="6">
        <f t="shared" si="28"/>
        <v>17864.38710560286</v>
      </c>
      <c r="I165" s="6">
        <f t="shared" si="29"/>
        <v>188673.06963307288</v>
      </c>
      <c r="J165" s="6">
        <f t="shared" si="30"/>
        <v>170808.68252747002</v>
      </c>
    </row>
    <row r="166" spans="1:10" ht="12.75">
      <c r="A166" s="4">
        <f t="shared" si="31"/>
        <v>140</v>
      </c>
      <c r="B166" s="6">
        <f t="shared" si="22"/>
        <v>15.017016640516553</v>
      </c>
      <c r="C166" s="6">
        <f t="shared" si="23"/>
        <v>1024.9829833594833</v>
      </c>
      <c r="D166" s="6">
        <f t="shared" si="24"/>
        <v>1549.3627264433542</v>
      </c>
      <c r="E166" s="6">
        <f t="shared" si="25"/>
        <v>127.41701163166685</v>
      </c>
      <c r="F166" s="6">
        <f t="shared" si="26"/>
        <v>422.58298836833313</v>
      </c>
      <c r="G166" s="6">
        <f t="shared" si="27"/>
        <v>14867.45840743169</v>
      </c>
      <c r="H166" s="6">
        <f t="shared" si="28"/>
        <v>16416.821133875044</v>
      </c>
      <c r="I166" s="6">
        <f t="shared" si="29"/>
        <v>188984.67854705476</v>
      </c>
      <c r="J166" s="6">
        <f t="shared" si="30"/>
        <v>172567.8574131797</v>
      </c>
    </row>
    <row r="167" spans="1:10" ht="12.75">
      <c r="A167" s="4">
        <f t="shared" si="31"/>
        <v>141</v>
      </c>
      <c r="B167" s="6">
        <f t="shared" si="22"/>
        <v>9.037949237586233</v>
      </c>
      <c r="C167" s="6">
        <f t="shared" si="23"/>
        <v>1030.9620507624138</v>
      </c>
      <c r="D167" s="6">
        <f t="shared" si="24"/>
        <v>518.4006756809404</v>
      </c>
      <c r="E167" s="6">
        <f t="shared" si="25"/>
        <v>123.89548672859742</v>
      </c>
      <c r="F167" s="6">
        <f t="shared" si="26"/>
        <v>426.1045132714026</v>
      </c>
      <c r="G167" s="6">
        <f t="shared" si="27"/>
        <v>14441.353894160287</v>
      </c>
      <c r="H167" s="6">
        <f t="shared" si="28"/>
        <v>14959.754569841229</v>
      </c>
      <c r="I167" s="6">
        <f t="shared" si="29"/>
        <v>189296.80210849247</v>
      </c>
      <c r="J167" s="6">
        <f t="shared" si="30"/>
        <v>174337.04753865124</v>
      </c>
    </row>
    <row r="168" spans="1:10" ht="12.75">
      <c r="A168" s="4">
        <f t="shared" si="31"/>
        <v>142</v>
      </c>
      <c r="B168" s="6">
        <f t="shared" si="22"/>
        <v>3.0240039414721522</v>
      </c>
      <c r="C168" s="6">
        <f t="shared" si="23"/>
        <v>515.3766717394682</v>
      </c>
      <c r="D168" s="6">
        <f t="shared" si="24"/>
        <v>3.0240039414721878</v>
      </c>
      <c r="E168" s="6">
        <f t="shared" si="25"/>
        <v>120.34461578466906</v>
      </c>
      <c r="F168" s="6">
        <f t="shared" si="26"/>
        <v>429.65538421533097</v>
      </c>
      <c r="G168" s="6">
        <f t="shared" si="27"/>
        <v>14011.698509944956</v>
      </c>
      <c r="H168" s="6">
        <f t="shared" si="28"/>
        <v>14014.722513886429</v>
      </c>
      <c r="I168" s="6">
        <f t="shared" si="29"/>
        <v>189609.44116736815</v>
      </c>
      <c r="J168" s="6">
        <f t="shared" si="30"/>
        <v>175594.71865348172</v>
      </c>
    </row>
    <row r="169" spans="1:10" ht="12.75">
      <c r="A169" s="4">
        <f t="shared" si="31"/>
        <v>143</v>
      </c>
      <c r="B169" s="6">
        <f t="shared" si="22"/>
        <v>0.017640022991921096</v>
      </c>
      <c r="C169" s="6">
        <f t="shared" si="23"/>
        <v>3.006363918480267</v>
      </c>
      <c r="D169" s="6">
        <f t="shared" si="24"/>
        <v>0.01764002299192091</v>
      </c>
      <c r="E169" s="6">
        <f t="shared" si="25"/>
        <v>116.76415424954129</v>
      </c>
      <c r="F169" s="6">
        <f t="shared" si="26"/>
        <v>433.2358457504587</v>
      </c>
      <c r="G169" s="6">
        <f t="shared" si="27"/>
        <v>13578.462664194498</v>
      </c>
      <c r="H169" s="6">
        <f t="shared" si="28"/>
        <v>13578.48030421749</v>
      </c>
      <c r="I169" s="6">
        <f t="shared" si="29"/>
        <v>189922.59657506773</v>
      </c>
      <c r="J169" s="6">
        <f t="shared" si="30"/>
        <v>176344.11627085024</v>
      </c>
    </row>
    <row r="170" spans="1:10" ht="12.75">
      <c r="A170" s="4">
        <f t="shared" si="31"/>
        <v>144</v>
      </c>
      <c r="B170" s="6">
        <f t="shared" si="22"/>
        <v>0.00010290013411953866</v>
      </c>
      <c r="C170" s="6">
        <f t="shared" si="23"/>
        <v>0.017537122857801374</v>
      </c>
      <c r="D170" s="6">
        <f t="shared" si="24"/>
        <v>0.00010290013411953791</v>
      </c>
      <c r="E170" s="6">
        <f t="shared" si="25"/>
        <v>113.15385553495415</v>
      </c>
      <c r="F170" s="6">
        <f t="shared" si="26"/>
        <v>436.8461444650459</v>
      </c>
      <c r="G170" s="6">
        <f t="shared" si="27"/>
        <v>13141.616519729452</v>
      </c>
      <c r="H170" s="6">
        <f t="shared" si="28"/>
        <v>13141.616622629586</v>
      </c>
      <c r="I170" s="6">
        <f t="shared" si="29"/>
        <v>190236.26918438324</v>
      </c>
      <c r="J170" s="6">
        <f t="shared" si="30"/>
        <v>177094.65256175367</v>
      </c>
    </row>
    <row r="171" spans="1:10" ht="12.75">
      <c r="A171" s="4">
        <f t="shared" si="31"/>
        <v>145</v>
      </c>
      <c r="B171" s="6">
        <f t="shared" si="22"/>
        <v>6.002507823639712E-07</v>
      </c>
      <c r="C171" s="6">
        <f t="shared" si="23"/>
        <v>0.00010229988333717395</v>
      </c>
      <c r="D171" s="6">
        <f t="shared" si="24"/>
        <v>6.002507823639654E-07</v>
      </c>
      <c r="E171" s="6">
        <f t="shared" si="25"/>
        <v>109.51347099774543</v>
      </c>
      <c r="F171" s="6">
        <f t="shared" si="26"/>
        <v>440.48652900225454</v>
      </c>
      <c r="G171" s="6">
        <f t="shared" si="27"/>
        <v>12701.129990727197</v>
      </c>
      <c r="H171" s="6">
        <f t="shared" si="28"/>
        <v>12701.129991327447</v>
      </c>
      <c r="I171" s="6">
        <f t="shared" si="29"/>
        <v>190550.45984951523</v>
      </c>
      <c r="J171" s="6">
        <f t="shared" si="30"/>
        <v>177849.3298581878</v>
      </c>
    </row>
    <row r="172" spans="1:10" ht="12.75">
      <c r="A172" s="4">
        <f t="shared" si="31"/>
        <v>146</v>
      </c>
      <c r="B172" s="6">
        <f t="shared" si="22"/>
        <v>3.5014628971231313E-09</v>
      </c>
      <c r="C172" s="6">
        <f t="shared" si="23"/>
        <v>5.967493194668422E-07</v>
      </c>
      <c r="D172" s="6">
        <f t="shared" si="24"/>
        <v>3.5014628971231483E-09</v>
      </c>
      <c r="E172" s="6">
        <f t="shared" si="25"/>
        <v>105.84274992272664</v>
      </c>
      <c r="F172" s="6">
        <f t="shared" si="26"/>
        <v>444.1572500772734</v>
      </c>
      <c r="G172" s="6">
        <f t="shared" si="27"/>
        <v>12256.972740649924</v>
      </c>
      <c r="H172" s="6">
        <f t="shared" si="28"/>
        <v>12256.972740653426</v>
      </c>
      <c r="I172" s="6">
        <f t="shared" si="29"/>
        <v>190865.16942607498</v>
      </c>
      <c r="J172" s="6">
        <f t="shared" si="30"/>
        <v>178608.19668542154</v>
      </c>
    </row>
    <row r="173" spans="1:10" ht="12.75">
      <c r="A173" s="4">
        <f t="shared" si="31"/>
        <v>147</v>
      </c>
      <c r="B173" s="6">
        <f t="shared" si="22"/>
        <v>2.0425200233218367E-11</v>
      </c>
      <c r="C173" s="6">
        <f t="shared" si="23"/>
        <v>3.48103769688993E-09</v>
      </c>
      <c r="D173" s="6">
        <f t="shared" si="24"/>
        <v>2.0425200233218425E-11</v>
      </c>
      <c r="E173" s="6">
        <f t="shared" si="25"/>
        <v>102.14143950541603</v>
      </c>
      <c r="F173" s="6">
        <f t="shared" si="26"/>
        <v>447.85856049458397</v>
      </c>
      <c r="G173" s="6">
        <f t="shared" si="27"/>
        <v>11809.11418015534</v>
      </c>
      <c r="H173" s="6">
        <f t="shared" si="28"/>
        <v>11809.11418015536</v>
      </c>
      <c r="I173" s="6">
        <f t="shared" si="29"/>
        <v>191180.3987710869</v>
      </c>
      <c r="J173" s="6">
        <f t="shared" si="30"/>
        <v>179371.28459093155</v>
      </c>
    </row>
    <row r="174" spans="1:10" ht="12.75">
      <c r="A174" s="4">
        <f t="shared" si="31"/>
        <v>148</v>
      </c>
      <c r="B174" s="6">
        <f t="shared" si="22"/>
        <v>1.1914700136044083E-13</v>
      </c>
      <c r="C174" s="6">
        <f t="shared" si="23"/>
        <v>2.0306053231857984E-11</v>
      </c>
      <c r="D174" s="6">
        <f t="shared" si="24"/>
        <v>1.1914700136044133E-13</v>
      </c>
      <c r="E174" s="6">
        <f t="shared" si="25"/>
        <v>98.40928483462784</v>
      </c>
      <c r="F174" s="6">
        <f t="shared" si="26"/>
        <v>451.59071516537216</v>
      </c>
      <c r="G174" s="6">
        <f t="shared" si="27"/>
        <v>11357.523464989968</v>
      </c>
      <c r="H174" s="6">
        <f t="shared" si="28"/>
        <v>11357.523464989968</v>
      </c>
      <c r="I174" s="6">
        <f t="shared" si="29"/>
        <v>191496.1487429909</v>
      </c>
      <c r="J174" s="6">
        <f t="shared" si="30"/>
        <v>180138.62527800092</v>
      </c>
    </row>
    <row r="175" spans="1:10" ht="12.75">
      <c r="A175" s="4">
        <f t="shared" si="31"/>
        <v>149</v>
      </c>
      <c r="B175" s="6">
        <f t="shared" si="22"/>
        <v>6.950241746025745E-16</v>
      </c>
      <c r="C175" s="6">
        <f t="shared" si="23"/>
        <v>1.1845197718583875E-13</v>
      </c>
      <c r="D175" s="6">
        <f t="shared" si="24"/>
        <v>6.950241746025845E-16</v>
      </c>
      <c r="E175" s="6">
        <f t="shared" si="25"/>
        <v>94.6460288749164</v>
      </c>
      <c r="F175" s="6">
        <f t="shared" si="26"/>
        <v>455.3539711250836</v>
      </c>
      <c r="G175" s="6">
        <f t="shared" si="27"/>
        <v>10902.169493864885</v>
      </c>
      <c r="H175" s="6">
        <f t="shared" si="28"/>
        <v>10902.169493864885</v>
      </c>
      <c r="I175" s="6">
        <f t="shared" si="29"/>
        <v>191812.42020164453</v>
      </c>
      <c r="J175" s="6">
        <f t="shared" si="30"/>
        <v>180910.25070777966</v>
      </c>
    </row>
    <row r="176" spans="1:10" ht="12.75">
      <c r="A176" s="4">
        <f t="shared" si="31"/>
        <v>150</v>
      </c>
      <c r="B176" s="6">
        <f t="shared" si="22"/>
        <v>4.0543076851817436E-18</v>
      </c>
      <c r="C176" s="6">
        <f t="shared" si="23"/>
        <v>6.909698669174028E-16</v>
      </c>
      <c r="D176" s="6">
        <f t="shared" si="24"/>
        <v>4.054307685181696E-18</v>
      </c>
      <c r="E176" s="6">
        <f t="shared" si="25"/>
        <v>90.85141244887404</v>
      </c>
      <c r="F176" s="6">
        <f t="shared" si="26"/>
        <v>459.14858755112596</v>
      </c>
      <c r="G176" s="6">
        <f t="shared" si="27"/>
        <v>10443.020906313759</v>
      </c>
      <c r="H176" s="6">
        <f t="shared" si="28"/>
        <v>10443.020906313759</v>
      </c>
      <c r="I176" s="6">
        <f t="shared" si="29"/>
        <v>192129.21400832562</v>
      </c>
      <c r="J176" s="6">
        <f t="shared" si="30"/>
        <v>181686.19310201186</v>
      </c>
    </row>
    <row r="177" spans="1:10" ht="12.75">
      <c r="A177" s="4">
        <f t="shared" si="31"/>
        <v>151</v>
      </c>
      <c r="B177" s="6">
        <f t="shared" si="22"/>
        <v>2.3650128163559892E-20</v>
      </c>
      <c r="C177" s="6">
        <f t="shared" si="23"/>
        <v>4.0306575570181355E-18</v>
      </c>
      <c r="D177" s="6">
        <f t="shared" si="24"/>
        <v>2.3650128163560262E-20</v>
      </c>
      <c r="E177" s="6">
        <f t="shared" si="25"/>
        <v>87.02517421928133</v>
      </c>
      <c r="F177" s="6">
        <f t="shared" si="26"/>
        <v>462.9748257807187</v>
      </c>
      <c r="G177" s="6">
        <f t="shared" si="27"/>
        <v>9980.04608053304</v>
      </c>
      <c r="H177" s="6">
        <f t="shared" si="28"/>
        <v>9980.04608053304</v>
      </c>
      <c r="I177" s="6">
        <f t="shared" si="29"/>
        <v>192446.5310257344</v>
      </c>
      <c r="J177" s="6">
        <f t="shared" si="30"/>
        <v>182466.48494520137</v>
      </c>
    </row>
    <row r="178" spans="1:10" ht="12.75">
      <c r="A178" s="4">
        <f t="shared" si="31"/>
        <v>152</v>
      </c>
      <c r="B178" s="6">
        <f t="shared" si="22"/>
        <v>1.3795908095410154E-22</v>
      </c>
      <c r="C178" s="6">
        <f t="shared" si="23"/>
        <v>2.351216908260616E-20</v>
      </c>
      <c r="D178" s="6">
        <f t="shared" si="24"/>
        <v>1.3795908095410052E-22</v>
      </c>
      <c r="E178" s="6">
        <f t="shared" si="25"/>
        <v>83.16705067110867</v>
      </c>
      <c r="F178" s="6">
        <f t="shared" si="26"/>
        <v>466.83294932889135</v>
      </c>
      <c r="G178" s="6">
        <f t="shared" si="27"/>
        <v>9513.21313120415</v>
      </c>
      <c r="H178" s="6">
        <f t="shared" si="28"/>
        <v>9513.21313120415</v>
      </c>
      <c r="I178" s="6">
        <f t="shared" si="29"/>
        <v>192764.37211799592</v>
      </c>
      <c r="J178" s="6">
        <f t="shared" si="30"/>
        <v>183251.15898679176</v>
      </c>
    </row>
    <row r="179" spans="1:10" ht="12.75">
      <c r="A179" s="4">
        <f t="shared" si="31"/>
        <v>153</v>
      </c>
      <c r="B179" s="6">
        <f t="shared" si="22"/>
        <v>8.047613055655864E-25</v>
      </c>
      <c r="C179" s="6">
        <f t="shared" si="23"/>
        <v>1.3715431964853495E-22</v>
      </c>
      <c r="D179" s="6">
        <f t="shared" si="24"/>
        <v>8.047613055655795E-25</v>
      </c>
      <c r="E179" s="6">
        <f t="shared" si="25"/>
        <v>79.27677609336791</v>
      </c>
      <c r="F179" s="6">
        <f t="shared" si="26"/>
        <v>470.7232239066321</v>
      </c>
      <c r="G179" s="6">
        <f t="shared" si="27"/>
        <v>9042.489907297517</v>
      </c>
      <c r="H179" s="6">
        <f t="shared" si="28"/>
        <v>9042.489907297517</v>
      </c>
      <c r="I179" s="6">
        <f t="shared" si="29"/>
        <v>193082.7381506624</v>
      </c>
      <c r="J179" s="6">
        <f t="shared" si="30"/>
        <v>184040.24824336488</v>
      </c>
    </row>
    <row r="180" spans="1:10" ht="12.75">
      <c r="A180" s="4">
        <f t="shared" si="31"/>
        <v>154</v>
      </c>
      <c r="B180" s="6">
        <f t="shared" si="22"/>
        <v>4.6944409491325475E-27</v>
      </c>
      <c r="C180" s="6">
        <f t="shared" si="23"/>
        <v>8.000668646164469E-25</v>
      </c>
      <c r="D180" s="6">
        <f t="shared" si="24"/>
        <v>4.6944409491325654E-27</v>
      </c>
      <c r="E180" s="6">
        <f t="shared" si="25"/>
        <v>75.35408256081264</v>
      </c>
      <c r="F180" s="6">
        <f t="shared" si="26"/>
        <v>474.6459174391874</v>
      </c>
      <c r="G180" s="6">
        <f t="shared" si="27"/>
        <v>8567.84398985833</v>
      </c>
      <c r="H180" s="6">
        <f t="shared" si="28"/>
        <v>8567.84398985833</v>
      </c>
      <c r="I180" s="6">
        <f t="shared" si="29"/>
        <v>193401.6299907156</v>
      </c>
      <c r="J180" s="6">
        <f t="shared" si="30"/>
        <v>184833.78600085728</v>
      </c>
    </row>
    <row r="181" spans="1:10" ht="12.75">
      <c r="A181" s="4">
        <f t="shared" si="31"/>
        <v>155</v>
      </c>
      <c r="B181" s="6">
        <f t="shared" si="22"/>
        <v>2.7384238869939967E-29</v>
      </c>
      <c r="C181" s="6">
        <f t="shared" si="23"/>
        <v>4.667056710262626E-27</v>
      </c>
      <c r="D181" s="6">
        <f t="shared" si="24"/>
        <v>2.7384238869939726E-29</v>
      </c>
      <c r="E181" s="6">
        <f t="shared" si="25"/>
        <v>71.39869991548608</v>
      </c>
      <c r="F181" s="6">
        <f t="shared" si="26"/>
        <v>478.6013000845139</v>
      </c>
      <c r="G181" s="6">
        <f t="shared" si="27"/>
        <v>8089.242689773815</v>
      </c>
      <c r="H181" s="6">
        <f t="shared" si="28"/>
        <v>8089.242689773815</v>
      </c>
      <c r="I181" s="6">
        <f t="shared" si="29"/>
        <v>193721.04850656915</v>
      </c>
      <c r="J181" s="6">
        <f t="shared" si="30"/>
        <v>185631.80581679533</v>
      </c>
    </row>
    <row r="182" spans="1:10" ht="12.75">
      <c r="A182" s="4">
        <f t="shared" si="31"/>
        <v>156</v>
      </c>
      <c r="B182" s="6">
        <f t="shared" si="22"/>
        <v>1.5974139340798174E-31</v>
      </c>
      <c r="C182" s="6">
        <f t="shared" si="23"/>
        <v>2.7224497476531745E-29</v>
      </c>
      <c r="D182" s="6">
        <f t="shared" si="24"/>
        <v>1.5974139340798106E-31</v>
      </c>
      <c r="E182" s="6">
        <f t="shared" si="25"/>
        <v>67.41035574811512</v>
      </c>
      <c r="F182" s="6">
        <f t="shared" si="26"/>
        <v>482.58964425188486</v>
      </c>
      <c r="G182" s="6">
        <f t="shared" si="27"/>
        <v>7606.65304552193</v>
      </c>
      <c r="H182" s="6">
        <f t="shared" si="28"/>
        <v>7606.65304552193</v>
      </c>
      <c r="I182" s="6">
        <f t="shared" si="29"/>
        <v>194040.99456807098</v>
      </c>
      <c r="J182" s="6">
        <f t="shared" si="30"/>
        <v>186434.34152254905</v>
      </c>
    </row>
    <row r="183" spans="1:10" ht="12.75">
      <c r="A183" s="4">
        <f t="shared" si="31"/>
        <v>157</v>
      </c>
      <c r="B183" s="6">
        <f t="shared" si="22"/>
        <v>9.318247948798895E-34</v>
      </c>
      <c r="C183" s="6">
        <f t="shared" si="23"/>
        <v>1.5880956861310117E-31</v>
      </c>
      <c r="D183" s="6">
        <f t="shared" si="24"/>
        <v>9.318247948798927E-34</v>
      </c>
      <c r="E183" s="6">
        <f t="shared" si="25"/>
        <v>63.38877537934942</v>
      </c>
      <c r="F183" s="6">
        <f t="shared" si="26"/>
        <v>486.6112246206506</v>
      </c>
      <c r="G183" s="6">
        <f t="shared" si="27"/>
        <v>7120.04182090128</v>
      </c>
      <c r="H183" s="6">
        <f t="shared" si="28"/>
        <v>7120.04182090128</v>
      </c>
      <c r="I183" s="6">
        <f t="shared" si="29"/>
        <v>194361.4690465056</v>
      </c>
      <c r="J183" s="6">
        <f t="shared" si="30"/>
        <v>187241.42722560433</v>
      </c>
    </row>
    <row r="184" spans="1:10" ht="12.75">
      <c r="A184" s="4">
        <f t="shared" si="31"/>
        <v>158</v>
      </c>
      <c r="B184" s="6">
        <f t="shared" si="22"/>
        <v>5.435644636799374E-36</v>
      </c>
      <c r="C184" s="6">
        <f t="shared" si="23"/>
        <v>9.263891502430933E-34</v>
      </c>
      <c r="D184" s="6">
        <f t="shared" si="24"/>
        <v>5.43564463679939E-36</v>
      </c>
      <c r="E184" s="6">
        <f t="shared" si="25"/>
        <v>59.333681840843994</v>
      </c>
      <c r="F184" s="6">
        <f t="shared" si="26"/>
        <v>490.666318159156</v>
      </c>
      <c r="G184" s="6">
        <f t="shared" si="27"/>
        <v>6629.375502742124</v>
      </c>
      <c r="H184" s="6">
        <f t="shared" si="28"/>
        <v>6629.375502742124</v>
      </c>
      <c r="I184" s="6">
        <f t="shared" si="29"/>
        <v>194682.47281459655</v>
      </c>
      <c r="J184" s="6">
        <f t="shared" si="30"/>
        <v>188053.09731185442</v>
      </c>
    </row>
    <row r="185" spans="1:10" ht="12.75">
      <c r="A185" s="4">
        <f t="shared" si="31"/>
        <v>159</v>
      </c>
      <c r="B185" s="6">
        <f t="shared" si="22"/>
        <v>3.1707927047996443E-38</v>
      </c>
      <c r="C185" s="6">
        <f t="shared" si="23"/>
        <v>5.403936709751394E-36</v>
      </c>
      <c r="D185" s="6">
        <f t="shared" si="24"/>
        <v>3.1707927047996443E-38</v>
      </c>
      <c r="E185" s="6">
        <f t="shared" si="25"/>
        <v>55.24479585618437</v>
      </c>
      <c r="F185" s="6">
        <f t="shared" si="26"/>
        <v>494.7552041438156</v>
      </c>
      <c r="G185" s="6">
        <f t="shared" si="27"/>
        <v>6134.620298598308</v>
      </c>
      <c r="H185" s="6">
        <f t="shared" si="28"/>
        <v>6134.620298598308</v>
      </c>
      <c r="I185" s="6">
        <f t="shared" si="29"/>
        <v>195004.00674650873</v>
      </c>
      <c r="J185" s="6">
        <f t="shared" si="30"/>
        <v>188869.38644791042</v>
      </c>
    </row>
    <row r="186" spans="1:10" ht="12.75">
      <c r="A186" s="4">
        <f t="shared" si="31"/>
        <v>160</v>
      </c>
      <c r="B186" s="6">
        <f t="shared" si="22"/>
        <v>1.8496290777997924E-40</v>
      </c>
      <c r="C186" s="6">
        <f t="shared" si="23"/>
        <v>3.1522964140216463E-38</v>
      </c>
      <c r="D186" s="6">
        <f t="shared" si="24"/>
        <v>1.8496290777998E-40</v>
      </c>
      <c r="E186" s="6">
        <f t="shared" si="25"/>
        <v>51.12183582165257</v>
      </c>
      <c r="F186" s="6">
        <f t="shared" si="26"/>
        <v>498.87816417834745</v>
      </c>
      <c r="G186" s="6">
        <f t="shared" si="27"/>
        <v>5635.742134419961</v>
      </c>
      <c r="H186" s="6">
        <f t="shared" si="28"/>
        <v>5635.742134419961</v>
      </c>
      <c r="I186" s="6">
        <f t="shared" si="29"/>
        <v>195326.0717178508</v>
      </c>
      <c r="J186" s="6">
        <f t="shared" si="30"/>
        <v>189690.32958343084</v>
      </c>
    </row>
    <row r="187" spans="1:10" ht="12.75">
      <c r="A187" s="4">
        <f t="shared" si="31"/>
        <v>161</v>
      </c>
      <c r="B187" s="6">
        <f t="shared" si="22"/>
        <v>1.0789502953832168E-42</v>
      </c>
      <c r="C187" s="6">
        <f t="shared" si="23"/>
        <v>1.838839574845968E-40</v>
      </c>
      <c r="D187" s="6">
        <f t="shared" si="24"/>
        <v>1.0789502953831999E-42</v>
      </c>
      <c r="E187" s="6">
        <f t="shared" si="25"/>
        <v>46.96451778683301</v>
      </c>
      <c r="F187" s="6">
        <f t="shared" si="26"/>
        <v>503.035482213167</v>
      </c>
      <c r="G187" s="6">
        <f t="shared" si="27"/>
        <v>5132.706652206794</v>
      </c>
      <c r="H187" s="6">
        <f t="shared" si="28"/>
        <v>5132.706652206794</v>
      </c>
      <c r="I187" s="6">
        <f t="shared" si="29"/>
        <v>195648.66860567755</v>
      </c>
      <c r="J187" s="6">
        <f t="shared" si="30"/>
        <v>190515.96195347075</v>
      </c>
    </row>
    <row r="188" spans="1:10" ht="12.75">
      <c r="A188" s="4">
        <f t="shared" si="31"/>
        <v>162</v>
      </c>
      <c r="B188" s="6">
        <f t="shared" si="22"/>
        <v>6.293876723068667E-45</v>
      </c>
      <c r="C188" s="6">
        <f t="shared" si="23"/>
        <v>1.0726564186601313E-42</v>
      </c>
      <c r="D188" s="6">
        <f t="shared" si="24"/>
        <v>6.293876723068641E-45</v>
      </c>
      <c r="E188" s="6">
        <f t="shared" si="25"/>
        <v>42.77255543505662</v>
      </c>
      <c r="F188" s="6">
        <f t="shared" si="26"/>
        <v>507.22744456494337</v>
      </c>
      <c r="G188" s="6">
        <f t="shared" si="27"/>
        <v>4625.479207641851</v>
      </c>
      <c r="H188" s="6">
        <f t="shared" si="28"/>
        <v>4625.479207641851</v>
      </c>
      <c r="I188" s="6">
        <f t="shared" si="29"/>
        <v>195971.79828849228</v>
      </c>
      <c r="J188" s="6">
        <f t="shared" si="30"/>
        <v>191346.31908085043</v>
      </c>
    </row>
    <row r="189" spans="1:10" ht="12.75">
      <c r="A189" s="4">
        <f t="shared" si="31"/>
        <v>163</v>
      </c>
      <c r="B189" s="6">
        <f t="shared" si="22"/>
        <v>3.6714280884567074E-47</v>
      </c>
      <c r="C189" s="6">
        <f t="shared" si="23"/>
        <v>6.257162442184073E-45</v>
      </c>
      <c r="D189" s="6">
        <f t="shared" si="24"/>
        <v>3.671428088456742E-47</v>
      </c>
      <c r="E189" s="6">
        <f t="shared" si="25"/>
        <v>38.54566006368209</v>
      </c>
      <c r="F189" s="6">
        <f t="shared" si="26"/>
        <v>511.4543399363179</v>
      </c>
      <c r="G189" s="6">
        <f t="shared" si="27"/>
        <v>4114.024867705532</v>
      </c>
      <c r="H189" s="6">
        <f t="shared" si="28"/>
        <v>4114.024867705532</v>
      </c>
      <c r="I189" s="6">
        <f t="shared" si="29"/>
        <v>196295.46164624923</v>
      </c>
      <c r="J189" s="6">
        <f t="shared" si="30"/>
        <v>192181.4367785437</v>
      </c>
    </row>
    <row r="190" spans="1:10" ht="12.75">
      <c r="A190" s="4">
        <f t="shared" si="31"/>
        <v>164</v>
      </c>
      <c r="B190" s="6">
        <f t="shared" si="22"/>
        <v>2.1416663849330995E-49</v>
      </c>
      <c r="C190" s="6">
        <f t="shared" si="23"/>
        <v>3.650011424607411E-47</v>
      </c>
      <c r="D190" s="6">
        <f t="shared" si="24"/>
        <v>2.141666384933095E-49</v>
      </c>
      <c r="E190" s="6">
        <f t="shared" si="25"/>
        <v>34.28354056421277</v>
      </c>
      <c r="F190" s="6">
        <f t="shared" si="26"/>
        <v>515.7164594357872</v>
      </c>
      <c r="G190" s="6">
        <f t="shared" si="27"/>
        <v>3598.308408269745</v>
      </c>
      <c r="H190" s="6">
        <f t="shared" si="28"/>
        <v>3598.308408269745</v>
      </c>
      <c r="I190" s="6">
        <f t="shared" si="29"/>
        <v>196619.65956035597</v>
      </c>
      <c r="J190" s="6">
        <f t="shared" si="30"/>
        <v>193021.35115208622</v>
      </c>
    </row>
    <row r="191" spans="1:10" ht="12.75">
      <c r="A191" s="4">
        <f t="shared" si="31"/>
        <v>165</v>
      </c>
      <c r="B191" s="6">
        <f t="shared" si="22"/>
        <v>1.249305391210972E-51</v>
      </c>
      <c r="C191" s="6">
        <f t="shared" si="23"/>
        <v>2.129173331020985E-49</v>
      </c>
      <c r="D191" s="6">
        <f t="shared" si="24"/>
        <v>1.2493053912109832E-51</v>
      </c>
      <c r="E191" s="6">
        <f t="shared" si="25"/>
        <v>29.985903402247875</v>
      </c>
      <c r="F191" s="6">
        <f t="shared" si="26"/>
        <v>520.0140965977521</v>
      </c>
      <c r="G191" s="6">
        <f t="shared" si="27"/>
        <v>3078.294311671993</v>
      </c>
      <c r="H191" s="6">
        <f t="shared" si="28"/>
        <v>3078.294311671993</v>
      </c>
      <c r="I191" s="6">
        <f t="shared" si="29"/>
        <v>196944.39291367578</v>
      </c>
      <c r="J191" s="6">
        <f t="shared" si="30"/>
        <v>193866.0986020038</v>
      </c>
    </row>
    <row r="192" spans="1:10" ht="12.75">
      <c r="A192" s="4">
        <f t="shared" si="31"/>
        <v>166</v>
      </c>
      <c r="B192" s="6">
        <f t="shared" si="22"/>
        <v>7.287614782064069E-54</v>
      </c>
      <c r="C192" s="6">
        <f t="shared" si="23"/>
        <v>1.2420177764289192E-51</v>
      </c>
      <c r="D192" s="6">
        <f t="shared" si="24"/>
        <v>7.287614782063997E-54</v>
      </c>
      <c r="E192" s="6">
        <f t="shared" si="25"/>
        <v>25.65245259726661</v>
      </c>
      <c r="F192" s="6">
        <f t="shared" si="26"/>
        <v>524.3475474027334</v>
      </c>
      <c r="G192" s="6">
        <f t="shared" si="27"/>
        <v>2553.94676426926</v>
      </c>
      <c r="H192" s="6">
        <f t="shared" si="28"/>
        <v>2553.94676426926</v>
      </c>
      <c r="I192" s="6">
        <f t="shared" si="29"/>
        <v>197269.66259053003</v>
      </c>
      <c r="J192" s="6">
        <f t="shared" si="30"/>
        <v>194715.71582626077</v>
      </c>
    </row>
    <row r="193" spans="1:10" ht="12.75">
      <c r="A193" s="4">
        <f t="shared" si="31"/>
        <v>167</v>
      </c>
      <c r="B193" s="6">
        <f t="shared" si="22"/>
        <v>4.251108622870666E-56</v>
      </c>
      <c r="C193" s="6">
        <f t="shared" si="23"/>
        <v>7.245103695835291E-54</v>
      </c>
      <c r="D193" s="6">
        <f t="shared" si="24"/>
        <v>4.251108622870625E-56</v>
      </c>
      <c r="E193" s="6">
        <f t="shared" si="25"/>
        <v>21.282889702243832</v>
      </c>
      <c r="F193" s="6">
        <f t="shared" si="26"/>
        <v>528.7171102977562</v>
      </c>
      <c r="G193" s="6">
        <f t="shared" si="27"/>
        <v>2025.2296539715035</v>
      </c>
      <c r="H193" s="6">
        <f t="shared" si="28"/>
        <v>2025.2296539715035</v>
      </c>
      <c r="I193" s="6">
        <f t="shared" si="29"/>
        <v>197595.46947670067</v>
      </c>
      <c r="J193" s="6">
        <f t="shared" si="30"/>
        <v>195570.23982272917</v>
      </c>
    </row>
    <row r="194" spans="1:10" ht="12.75">
      <c r="A194" s="4">
        <f t="shared" si="31"/>
        <v>168</v>
      </c>
      <c r="B194" s="6">
        <f t="shared" si="22"/>
        <v>2.479813363341198E-58</v>
      </c>
      <c r="C194" s="6">
        <f t="shared" si="23"/>
        <v>4.226310489237213E-56</v>
      </c>
      <c r="D194" s="6">
        <f t="shared" si="24"/>
        <v>2.479813363341193E-58</v>
      </c>
      <c r="E194" s="6">
        <f t="shared" si="25"/>
        <v>16.876913783095862</v>
      </c>
      <c r="F194" s="6">
        <f t="shared" si="26"/>
        <v>533.1230862169041</v>
      </c>
      <c r="G194" s="6">
        <f t="shared" si="27"/>
        <v>1492.1065677545994</v>
      </c>
      <c r="H194" s="6">
        <f t="shared" si="28"/>
        <v>1492.1065677545994</v>
      </c>
      <c r="I194" s="6">
        <f t="shared" si="29"/>
        <v>197921.81445943253</v>
      </c>
      <c r="J194" s="6">
        <f t="shared" si="30"/>
        <v>196429.7078916779</v>
      </c>
    </row>
    <row r="195" spans="1:10" ht="12.75">
      <c r="A195" s="4">
        <f t="shared" si="31"/>
        <v>169</v>
      </c>
      <c r="B195" s="6">
        <f t="shared" si="22"/>
        <v>1.4465577952823627E-60</v>
      </c>
      <c r="C195" s="6">
        <f t="shared" si="23"/>
        <v>2.4653477853883694E-58</v>
      </c>
      <c r="D195" s="6">
        <f t="shared" si="24"/>
        <v>1.446557795282365E-60</v>
      </c>
      <c r="E195" s="6">
        <f t="shared" si="25"/>
        <v>12.434221397954994</v>
      </c>
      <c r="F195" s="6">
        <f t="shared" si="26"/>
        <v>537.565778602045</v>
      </c>
      <c r="G195" s="6">
        <f t="shared" si="27"/>
        <v>954.5407891525543</v>
      </c>
      <c r="H195" s="6">
        <f t="shared" si="28"/>
        <v>954.5407891525543</v>
      </c>
      <c r="I195" s="6">
        <f t="shared" si="29"/>
        <v>198248.69842743585</v>
      </c>
      <c r="J195" s="6">
        <f t="shared" si="30"/>
        <v>197294.1576382833</v>
      </c>
    </row>
    <row r="196" spans="1:10" ht="12.75">
      <c r="A196" s="4">
        <f t="shared" si="31"/>
        <v>170</v>
      </c>
      <c r="B196" s="6">
        <f t="shared" si="22"/>
        <v>8.438253805813796E-63</v>
      </c>
      <c r="C196" s="6">
        <f t="shared" si="23"/>
        <v>1.438119541476551E-60</v>
      </c>
      <c r="D196" s="6">
        <f t="shared" si="24"/>
        <v>8.438253805813847E-63</v>
      </c>
      <c r="E196" s="6">
        <f t="shared" si="25"/>
        <v>7.954506576271286</v>
      </c>
      <c r="F196" s="6">
        <f t="shared" si="26"/>
        <v>542.0454934237287</v>
      </c>
      <c r="G196" s="6">
        <f t="shared" si="27"/>
        <v>412.4952957288257</v>
      </c>
      <c r="H196" s="6">
        <f t="shared" si="28"/>
        <v>412.4952957288257</v>
      </c>
      <c r="I196" s="6">
        <f t="shared" si="29"/>
        <v>198576.12227088862</v>
      </c>
      <c r="J196" s="6">
        <f t="shared" si="30"/>
        <v>198163.6269751598</v>
      </c>
    </row>
    <row r="197" spans="1:10" ht="12.75">
      <c r="A197" s="4">
        <f t="shared" si="31"/>
        <v>171</v>
      </c>
      <c r="B197" s="6">
        <f t="shared" si="22"/>
        <v>4.922314720058078E-65</v>
      </c>
      <c r="C197" s="6">
        <f t="shared" si="23"/>
        <v>8.389030658613266E-63</v>
      </c>
      <c r="D197" s="6">
        <f t="shared" si="24"/>
        <v>4.922314720058121E-65</v>
      </c>
      <c r="E197" s="6">
        <f t="shared" si="25"/>
        <v>3.437460797740214</v>
      </c>
      <c r="F197" s="6">
        <f t="shared" si="26"/>
        <v>409.0578349310855</v>
      </c>
      <c r="G197" s="6">
        <f t="shared" si="27"/>
        <v>3.4374607977401865</v>
      </c>
      <c r="H197" s="6">
        <f t="shared" si="28"/>
        <v>3.4374607977401865</v>
      </c>
      <c r="I197" s="6">
        <f t="shared" si="29"/>
        <v>198904.08688143906</v>
      </c>
      <c r="J197" s="6">
        <f t="shared" si="30"/>
        <v>198900.6494206413</v>
      </c>
    </row>
    <row r="198" spans="1:10" ht="12.75">
      <c r="A198" s="4">
        <f t="shared" si="31"/>
        <v>172</v>
      </c>
      <c r="B198" s="6">
        <f t="shared" si="22"/>
        <v>2.8713502533672372E-67</v>
      </c>
      <c r="C198" s="6">
        <f t="shared" si="23"/>
        <v>4.893601217524448E-65</v>
      </c>
      <c r="D198" s="6">
        <f t="shared" si="24"/>
        <v>2.8713502533672596E-67</v>
      </c>
      <c r="E198" s="6">
        <f t="shared" si="25"/>
        <v>0.028645506647834888</v>
      </c>
      <c r="F198" s="6">
        <f t="shared" si="26"/>
        <v>3.4088152910923517</v>
      </c>
      <c r="G198" s="6">
        <f t="shared" si="27"/>
        <v>0.02864550664783483</v>
      </c>
      <c r="H198" s="6">
        <f t="shared" si="28"/>
        <v>0.02864550664783483</v>
      </c>
      <c r="I198" s="6">
        <f t="shared" si="29"/>
        <v>199232.59315220796</v>
      </c>
      <c r="J198" s="6">
        <f t="shared" si="30"/>
        <v>199232.5645067013</v>
      </c>
    </row>
    <row r="199" spans="1:10" ht="12.75">
      <c r="A199" s="4">
        <f t="shared" si="31"/>
        <v>173</v>
      </c>
      <c r="B199" s="6">
        <f t="shared" si="22"/>
        <v>1.6749543144642348E-69</v>
      </c>
      <c r="C199" s="6">
        <f t="shared" si="23"/>
        <v>2.854600710222617E-67</v>
      </c>
      <c r="D199" s="6">
        <f t="shared" si="24"/>
        <v>1.6749543144642449E-69</v>
      </c>
      <c r="E199" s="6">
        <f t="shared" si="25"/>
        <v>0.00023871255539862358</v>
      </c>
      <c r="F199" s="6">
        <f t="shared" si="26"/>
        <v>0.028406794092436204</v>
      </c>
      <c r="G199" s="6">
        <f t="shared" si="27"/>
        <v>0.00023871255539862496</v>
      </c>
      <c r="H199" s="6">
        <f t="shared" si="28"/>
        <v>0.00023871255539862496</v>
      </c>
      <c r="I199" s="6">
        <f t="shared" si="29"/>
        <v>199561.64197779124</v>
      </c>
      <c r="J199" s="6">
        <f t="shared" si="30"/>
        <v>199561.64173907868</v>
      </c>
    </row>
    <row r="200" spans="1:10" ht="12.75">
      <c r="A200" s="4">
        <f t="shared" si="31"/>
        <v>174</v>
      </c>
      <c r="B200" s="6">
        <f t="shared" si="22"/>
        <v>9.770566834374761E-72</v>
      </c>
      <c r="C200" s="6">
        <f t="shared" si="23"/>
        <v>1.66518374762987E-69</v>
      </c>
      <c r="D200" s="6">
        <f t="shared" si="24"/>
        <v>9.770566834374882E-72</v>
      </c>
      <c r="E200" s="6">
        <f t="shared" si="25"/>
        <v>1.9892712949885412E-06</v>
      </c>
      <c r="F200" s="6">
        <f t="shared" si="26"/>
        <v>0.0002367232841036364</v>
      </c>
      <c r="G200" s="6">
        <f t="shared" si="27"/>
        <v>1.9892712949885467E-06</v>
      </c>
      <c r="H200" s="6">
        <f t="shared" si="28"/>
        <v>1.9892712949885467E-06</v>
      </c>
      <c r="I200" s="6">
        <f t="shared" si="29"/>
        <v>199891.23425426226</v>
      </c>
      <c r="J200" s="6">
        <f t="shared" si="30"/>
        <v>199891.234252273</v>
      </c>
    </row>
    <row r="201" spans="1:10" ht="12.75">
      <c r="A201" s="4">
        <f t="shared" si="31"/>
        <v>175</v>
      </c>
      <c r="B201" s="6">
        <f t="shared" si="22"/>
        <v>5.6994973200520146E-74</v>
      </c>
      <c r="C201" s="6">
        <f t="shared" si="23"/>
        <v>9.713571861174361E-72</v>
      </c>
      <c r="D201" s="6">
        <f t="shared" si="24"/>
        <v>5.699497320052068E-74</v>
      </c>
      <c r="E201" s="6">
        <f t="shared" si="25"/>
        <v>1.6577260791571222E-08</v>
      </c>
      <c r="F201" s="6">
        <f t="shared" si="26"/>
        <v>1.9726940341969753E-06</v>
      </c>
      <c r="G201" s="6">
        <f t="shared" si="27"/>
        <v>1.657726079157142E-08</v>
      </c>
      <c r="H201" s="6">
        <f t="shared" si="28"/>
        <v>1.657726079157142E-08</v>
      </c>
      <c r="I201" s="6">
        <f t="shared" si="29"/>
        <v>200221.37087917436</v>
      </c>
      <c r="J201" s="6">
        <f t="shared" si="30"/>
        <v>200221.37087915777</v>
      </c>
    </row>
    <row r="202" spans="1:10" ht="12.75">
      <c r="A202" s="4">
        <f t="shared" si="31"/>
        <v>176</v>
      </c>
      <c r="B202" s="6">
        <f t="shared" si="22"/>
        <v>3.324706770030373E-76</v>
      </c>
      <c r="C202" s="6">
        <f t="shared" si="23"/>
        <v>5.666250252351764E-74</v>
      </c>
      <c r="D202" s="6">
        <f t="shared" si="24"/>
        <v>3.3247067700303845E-76</v>
      </c>
      <c r="E202" s="6">
        <f t="shared" si="25"/>
        <v>1.3814383992976184E-10</v>
      </c>
      <c r="F202" s="6">
        <f t="shared" si="26"/>
        <v>1.6439116951641658E-08</v>
      </c>
      <c r="G202" s="6">
        <f t="shared" si="27"/>
        <v>1.3814383992976228E-10</v>
      </c>
      <c r="H202" s="6">
        <f t="shared" si="28"/>
        <v>1.3814383992976228E-10</v>
      </c>
      <c r="I202" s="6">
        <f t="shared" si="29"/>
        <v>200552.05275156323</v>
      </c>
      <c r="J202" s="6">
        <f t="shared" si="30"/>
        <v>200552.05275156308</v>
      </c>
    </row>
    <row r="203" spans="1:10" ht="12.75">
      <c r="A203" s="4">
        <f t="shared" si="31"/>
        <v>177</v>
      </c>
      <c r="B203" s="6">
        <f t="shared" si="22"/>
        <v>1.9394122825177244E-78</v>
      </c>
      <c r="C203" s="6">
        <f t="shared" si="23"/>
        <v>3.305312647205207E-76</v>
      </c>
      <c r="D203" s="6">
        <f t="shared" si="24"/>
        <v>1.939412282517743E-78</v>
      </c>
      <c r="E203" s="6">
        <f t="shared" si="25"/>
        <v>1.1511986660813524E-12</v>
      </c>
      <c r="F203" s="6">
        <f t="shared" si="26"/>
        <v>1.3699264126368094E-10</v>
      </c>
      <c r="G203" s="6">
        <f t="shared" si="27"/>
        <v>1.1511986660813437E-12</v>
      </c>
      <c r="H203" s="6">
        <f t="shared" si="28"/>
        <v>1.1511986660813437E-12</v>
      </c>
      <c r="I203" s="6">
        <f t="shared" si="29"/>
        <v>200883.28077194942</v>
      </c>
      <c r="J203" s="6">
        <f t="shared" si="30"/>
        <v>200883.28077194942</v>
      </c>
    </row>
    <row r="204" spans="1:10" ht="12.75">
      <c r="A204" s="4">
        <f t="shared" si="31"/>
        <v>178</v>
      </c>
      <c r="B204" s="6">
        <f t="shared" si="22"/>
        <v>1.1313238314686835E-80</v>
      </c>
      <c r="C204" s="6">
        <f t="shared" si="23"/>
        <v>1.9280990442030563E-78</v>
      </c>
      <c r="D204" s="6">
        <f t="shared" si="24"/>
        <v>1.1313238314686825E-80</v>
      </c>
      <c r="E204" s="6">
        <f t="shared" si="25"/>
        <v>9.593322217344532E-15</v>
      </c>
      <c r="F204" s="6">
        <f t="shared" si="26"/>
        <v>1.1416053438639992E-12</v>
      </c>
      <c r="G204" s="6">
        <f t="shared" si="27"/>
        <v>9.59332221734449E-15</v>
      </c>
      <c r="H204" s="6">
        <f t="shared" si="28"/>
        <v>9.59332221734449E-15</v>
      </c>
      <c r="I204" s="6">
        <f t="shared" si="29"/>
        <v>201215.05584234075</v>
      </c>
      <c r="J204" s="6">
        <f t="shared" si="30"/>
        <v>201215.05584234075</v>
      </c>
    </row>
    <row r="205" spans="1:10" ht="12.75">
      <c r="A205" s="4">
        <f t="shared" si="31"/>
        <v>179</v>
      </c>
      <c r="B205" s="6">
        <f t="shared" si="22"/>
        <v>6.599389016900649E-83</v>
      </c>
      <c r="C205" s="6">
        <f t="shared" si="23"/>
        <v>1.1247244424517818E-80</v>
      </c>
      <c r="D205" s="6">
        <f t="shared" si="24"/>
        <v>6.59938901690073E-83</v>
      </c>
      <c r="E205" s="6">
        <f t="shared" si="25"/>
        <v>7.994435181120408E-17</v>
      </c>
      <c r="F205" s="6">
        <f t="shared" si="26"/>
        <v>9.513377865533286E-15</v>
      </c>
      <c r="G205" s="6">
        <f t="shared" si="27"/>
        <v>7.99443518112044E-17</v>
      </c>
      <c r="H205" s="6">
        <f t="shared" si="28"/>
        <v>7.99443518112044E-17</v>
      </c>
      <c r="I205" s="6">
        <f t="shared" si="29"/>
        <v>201547.3788662348</v>
      </c>
      <c r="J205" s="6">
        <f t="shared" si="30"/>
        <v>201547.3788662348</v>
      </c>
    </row>
    <row r="206" spans="1:10" ht="12.75">
      <c r="A206" s="4">
        <f t="shared" si="31"/>
        <v>180</v>
      </c>
      <c r="B206" s="6">
        <f t="shared" si="22"/>
        <v>3.849643593192093E-85</v>
      </c>
      <c r="C206" s="6">
        <f t="shared" si="23"/>
        <v>6.560892580968809E-83</v>
      </c>
      <c r="D206" s="6">
        <f t="shared" si="24"/>
        <v>3.849643593192128E-85</v>
      </c>
      <c r="E206" s="6">
        <f t="shared" si="25"/>
        <v>6.662029317600367E-19</v>
      </c>
      <c r="F206" s="6">
        <f t="shared" si="26"/>
        <v>7.927814887944436E-17</v>
      </c>
      <c r="G206" s="6">
        <f t="shared" si="27"/>
        <v>6.662029317600408E-19</v>
      </c>
      <c r="H206" s="6">
        <f t="shared" si="28"/>
        <v>6.662029317600408E-19</v>
      </c>
      <c r="I206" s="6">
        <f t="shared" si="29"/>
        <v>201880.2507486213</v>
      </c>
      <c r="J206" s="6">
        <f t="shared" si="30"/>
        <v>201880.2507486213</v>
      </c>
    </row>
    <row r="207" spans="1:10" ht="12.75">
      <c r="A207" s="4">
        <f t="shared" si="31"/>
        <v>181</v>
      </c>
      <c r="B207" s="6">
        <f t="shared" si="22"/>
        <v>2.2456254293620748E-87</v>
      </c>
      <c r="C207" s="6">
        <f t="shared" si="23"/>
        <v>3.827187338898507E-85</v>
      </c>
      <c r="D207" s="6">
        <f t="shared" si="24"/>
        <v>2.2456254293620815E-87</v>
      </c>
      <c r="E207" s="6">
        <f t="shared" si="25"/>
        <v>5.55169109800034E-21</v>
      </c>
      <c r="F207" s="6">
        <f t="shared" si="26"/>
        <v>6.6065124066204045E-19</v>
      </c>
      <c r="G207" s="6">
        <f t="shared" si="27"/>
        <v>5.551691098000353E-21</v>
      </c>
      <c r="H207" s="6">
        <f t="shared" si="28"/>
        <v>5.551691098000353E-21</v>
      </c>
      <c r="I207" s="6">
        <f t="shared" si="29"/>
        <v>202213.6723959847</v>
      </c>
      <c r="J207" s="6">
        <f t="shared" si="30"/>
        <v>202213.6723959847</v>
      </c>
    </row>
    <row r="208" spans="1:10" ht="12.75">
      <c r="A208" s="4">
        <f t="shared" si="31"/>
        <v>182</v>
      </c>
      <c r="B208" s="6">
        <f t="shared" si="22"/>
        <v>1.3099481671278808E-89</v>
      </c>
      <c r="C208" s="6">
        <f t="shared" si="23"/>
        <v>2.2325259476908027E-87</v>
      </c>
      <c r="D208" s="6">
        <f t="shared" si="24"/>
        <v>1.3099481671278707E-89</v>
      </c>
      <c r="E208" s="6">
        <f t="shared" si="25"/>
        <v>4.626409248333627E-23</v>
      </c>
      <c r="F208" s="6">
        <f t="shared" si="26"/>
        <v>5.505427005517017E-21</v>
      </c>
      <c r="G208" s="6">
        <f t="shared" si="27"/>
        <v>4.6264092483336224E-23</v>
      </c>
      <c r="H208" s="6">
        <f t="shared" si="28"/>
        <v>4.6264092483336224E-23</v>
      </c>
      <c r="I208" s="6">
        <f t="shared" si="29"/>
        <v>202547.64471630653</v>
      </c>
      <c r="J208" s="6">
        <f t="shared" si="30"/>
        <v>202547.64471630653</v>
      </c>
    </row>
    <row r="209" spans="1:10" ht="12.75">
      <c r="A209" s="4">
        <f t="shared" si="31"/>
        <v>183</v>
      </c>
      <c r="B209" s="6">
        <f t="shared" si="22"/>
        <v>7.641364308245913E-92</v>
      </c>
      <c r="C209" s="6">
        <f t="shared" si="23"/>
        <v>1.3023068028196248E-89</v>
      </c>
      <c r="D209" s="6">
        <f t="shared" si="24"/>
        <v>7.641364308245943E-92</v>
      </c>
      <c r="E209" s="6">
        <f t="shared" si="25"/>
        <v>3.8553410402780187E-25</v>
      </c>
      <c r="F209" s="6">
        <f t="shared" si="26"/>
        <v>4.587855837930842E-23</v>
      </c>
      <c r="G209" s="6">
        <f t="shared" si="27"/>
        <v>3.8553410402780265E-25</v>
      </c>
      <c r="H209" s="6">
        <f t="shared" si="28"/>
        <v>3.8553410402780265E-25</v>
      </c>
      <c r="I209" s="6">
        <f t="shared" si="29"/>
        <v>202882.16861906796</v>
      </c>
      <c r="J209" s="6">
        <f t="shared" si="30"/>
        <v>202882.16861906796</v>
      </c>
    </row>
    <row r="210" spans="1:10" ht="12.75">
      <c r="A210" s="4">
        <f t="shared" si="31"/>
        <v>184</v>
      </c>
      <c r="B210" s="6">
        <f t="shared" si="22"/>
        <v>4.4574625131434667E-94</v>
      </c>
      <c r="C210" s="6">
        <f t="shared" si="23"/>
        <v>7.596789683114508E-92</v>
      </c>
      <c r="D210" s="6">
        <f t="shared" si="24"/>
        <v>4.4574625131434757E-94</v>
      </c>
      <c r="E210" s="6">
        <f t="shared" si="25"/>
        <v>3.2127842002316887E-27</v>
      </c>
      <c r="F210" s="6">
        <f t="shared" si="26"/>
        <v>3.8232131982757096E-25</v>
      </c>
      <c r="G210" s="6">
        <f t="shared" si="27"/>
        <v>3.2127842002316826E-27</v>
      </c>
      <c r="H210" s="6">
        <f t="shared" si="28"/>
        <v>3.2127842002316826E-27</v>
      </c>
      <c r="I210" s="6">
        <f t="shared" si="29"/>
        <v>203217.24501525224</v>
      </c>
      <c r="J210" s="6">
        <f t="shared" si="30"/>
        <v>203217.24501525224</v>
      </c>
    </row>
    <row r="211" spans="1:10" ht="12.75">
      <c r="A211" s="4">
        <f t="shared" si="31"/>
        <v>185</v>
      </c>
      <c r="B211" s="6">
        <f t="shared" si="22"/>
        <v>2.600186466000361E-96</v>
      </c>
      <c r="C211" s="6">
        <f t="shared" si="23"/>
        <v>4.4314606484834723E-94</v>
      </c>
      <c r="D211" s="6">
        <f t="shared" si="24"/>
        <v>2.600186466000338E-96</v>
      </c>
      <c r="E211" s="6">
        <f t="shared" si="25"/>
        <v>2.6773201668597354E-29</v>
      </c>
      <c r="F211" s="6">
        <f t="shared" si="26"/>
        <v>3.1860109985630853E-27</v>
      </c>
      <c r="G211" s="6">
        <f t="shared" si="27"/>
        <v>2.677320166859733E-29</v>
      </c>
      <c r="H211" s="6">
        <f t="shared" si="28"/>
        <v>2.677320166859733E-29</v>
      </c>
      <c r="I211" s="6">
        <f t="shared" si="29"/>
        <v>203552.87481734715</v>
      </c>
      <c r="J211" s="6">
        <f t="shared" si="30"/>
        <v>203552.87481734715</v>
      </c>
    </row>
    <row r="212" spans="1:10" ht="12.75">
      <c r="A212" s="4">
        <f t="shared" si="31"/>
        <v>186</v>
      </c>
      <c r="B212" s="6">
        <f t="shared" si="22"/>
        <v>1.5167754385001972E-98</v>
      </c>
      <c r="C212" s="6">
        <f t="shared" si="23"/>
        <v>2.5850187116153362E-96</v>
      </c>
      <c r="D212" s="6">
        <f t="shared" si="24"/>
        <v>1.5167754385001878E-98</v>
      </c>
      <c r="E212" s="6">
        <f t="shared" si="25"/>
        <v>2.2311001390497775E-31</v>
      </c>
      <c r="F212" s="6">
        <f t="shared" si="26"/>
        <v>2.6550091654692355E-29</v>
      </c>
      <c r="G212" s="6">
        <f t="shared" si="27"/>
        <v>2.2311001390497626E-31</v>
      </c>
      <c r="H212" s="6">
        <f t="shared" si="28"/>
        <v>2.2311001390497626E-31</v>
      </c>
      <c r="I212" s="6">
        <f t="shared" si="29"/>
        <v>203889.0589393476</v>
      </c>
      <c r="J212" s="6">
        <f t="shared" si="30"/>
        <v>203889.0589393476</v>
      </c>
    </row>
    <row r="213" spans="1:10" ht="12.75">
      <c r="A213" s="4">
        <f t="shared" si="31"/>
        <v>187</v>
      </c>
      <c r="B213" s="6">
        <f t="shared" si="22"/>
        <v>8.84785672458443E-101</v>
      </c>
      <c r="C213" s="6">
        <f t="shared" si="23"/>
        <v>1.5079275817756034E-98</v>
      </c>
      <c r="D213" s="6">
        <f t="shared" si="24"/>
        <v>8.847856724584433E-101</v>
      </c>
      <c r="E213" s="6">
        <f t="shared" si="25"/>
        <v>1.8592501158748023E-33</v>
      </c>
      <c r="F213" s="6">
        <f t="shared" si="26"/>
        <v>2.2125076378910144E-31</v>
      </c>
      <c r="G213" s="6">
        <f t="shared" si="27"/>
        <v>1.8592501158748197E-33</v>
      </c>
      <c r="H213" s="6">
        <f t="shared" si="28"/>
        <v>1.8592501158748197E-33</v>
      </c>
      <c r="I213" s="6">
        <f t="shared" si="29"/>
        <v>204225.79829675794</v>
      </c>
      <c r="J213" s="6">
        <f t="shared" si="30"/>
        <v>204225.79829675794</v>
      </c>
    </row>
    <row r="214" spans="1:10" ht="12.75">
      <c r="A214" s="4">
        <f t="shared" si="31"/>
        <v>188</v>
      </c>
      <c r="B214" s="6">
        <f t="shared" si="22"/>
        <v>5.161249756007586E-103</v>
      </c>
      <c r="C214" s="6">
        <f t="shared" si="23"/>
        <v>8.796244227024357E-101</v>
      </c>
      <c r="D214" s="6">
        <f t="shared" si="24"/>
        <v>5.161249756007576E-103</v>
      </c>
      <c r="E214" s="6">
        <f t="shared" si="25"/>
        <v>1.5493750965623498E-35</v>
      </c>
      <c r="F214" s="6">
        <f t="shared" si="26"/>
        <v>1.8437563649091962E-33</v>
      </c>
      <c r="G214" s="6">
        <f t="shared" si="27"/>
        <v>1.5493750965623498E-35</v>
      </c>
      <c r="H214" s="6">
        <f t="shared" si="28"/>
        <v>1.5493750965623498E-35</v>
      </c>
      <c r="I214" s="6">
        <f t="shared" si="29"/>
        <v>204563.0938065946</v>
      </c>
      <c r="J214" s="6">
        <f t="shared" si="30"/>
        <v>204563.0938065946</v>
      </c>
    </row>
    <row r="215" spans="1:10" ht="12.75">
      <c r="A215" s="4">
        <f t="shared" si="31"/>
        <v>189</v>
      </c>
      <c r="B215" s="6">
        <f t="shared" si="22"/>
        <v>3.0107290243377526E-105</v>
      </c>
      <c r="C215" s="6">
        <f t="shared" si="23"/>
        <v>5.131142465764198E-103</v>
      </c>
      <c r="D215" s="6">
        <f t="shared" si="24"/>
        <v>3.0107290243377592E-105</v>
      </c>
      <c r="E215" s="6">
        <f t="shared" si="25"/>
        <v>1.2911459138019582E-37</v>
      </c>
      <c r="F215" s="6">
        <f t="shared" si="26"/>
        <v>1.5364636374243303E-35</v>
      </c>
      <c r="G215" s="6">
        <f t="shared" si="27"/>
        <v>1.2911459138019457E-37</v>
      </c>
      <c r="H215" s="6">
        <f t="shared" si="28"/>
        <v>1.2911459138019457E-37</v>
      </c>
      <c r="I215" s="6">
        <f t="shared" si="29"/>
        <v>204900.94638738854</v>
      </c>
      <c r="J215" s="6">
        <f t="shared" si="30"/>
        <v>204900.94638738854</v>
      </c>
    </row>
    <row r="216" spans="1:10" ht="12.75">
      <c r="A216" s="4">
        <f t="shared" si="31"/>
        <v>190</v>
      </c>
      <c r="B216" s="6">
        <f t="shared" si="22"/>
        <v>1.7562585975303596E-107</v>
      </c>
      <c r="C216" s="6">
        <f t="shared" si="23"/>
        <v>2.9931664383624555E-105</v>
      </c>
      <c r="D216" s="6">
        <f t="shared" si="24"/>
        <v>1.7562585975303766E-107</v>
      </c>
      <c r="E216" s="6">
        <f t="shared" si="25"/>
        <v>1.0759549281682881E-39</v>
      </c>
      <c r="F216" s="6">
        <f t="shared" si="26"/>
        <v>1.2803863645202627E-37</v>
      </c>
      <c r="G216" s="6">
        <f t="shared" si="27"/>
        <v>1.0759549281682964E-39</v>
      </c>
      <c r="H216" s="6">
        <f t="shared" si="28"/>
        <v>1.0759549281682964E-39</v>
      </c>
      <c r="I216" s="6">
        <f t="shared" si="29"/>
        <v>205239.35695918772</v>
      </c>
      <c r="J216" s="6">
        <f t="shared" si="30"/>
        <v>205239.35695918772</v>
      </c>
    </row>
    <row r="217" spans="1:10" ht="12.75">
      <c r="A217" s="4">
        <f t="shared" si="31"/>
        <v>191</v>
      </c>
      <c r="B217" s="6">
        <f t="shared" si="22"/>
        <v>1.0244841818927197E-109</v>
      </c>
      <c r="C217" s="6">
        <f t="shared" si="23"/>
        <v>1.7460137557114493E-107</v>
      </c>
      <c r="D217" s="6">
        <f t="shared" si="24"/>
        <v>1.0244841818927241E-109</v>
      </c>
      <c r="E217" s="6">
        <f t="shared" si="25"/>
        <v>8.966291068069136E-42</v>
      </c>
      <c r="F217" s="6">
        <f t="shared" si="26"/>
        <v>1.0669886371002273E-39</v>
      </c>
      <c r="G217" s="6">
        <f t="shared" si="27"/>
        <v>8.966291068069071E-42</v>
      </c>
      <c r="H217" s="6">
        <f t="shared" si="28"/>
        <v>8.966291068069071E-42</v>
      </c>
      <c r="I217" s="6">
        <f t="shared" si="29"/>
        <v>205578.32644355964</v>
      </c>
      <c r="J217" s="6">
        <f t="shared" si="30"/>
        <v>205578.32644355964</v>
      </c>
    </row>
    <row r="218" spans="1:10" ht="12.75">
      <c r="A218" s="4">
        <f t="shared" si="31"/>
        <v>192</v>
      </c>
      <c r="B218" s="6">
        <f t="shared" si="22"/>
        <v>5.976157727707557E-112</v>
      </c>
      <c r="C218" s="6">
        <f t="shared" si="23"/>
        <v>1.0185080241650166E-109</v>
      </c>
      <c r="D218" s="6">
        <f t="shared" si="24"/>
        <v>5.976157727707553E-112</v>
      </c>
      <c r="E218" s="6">
        <f t="shared" si="25"/>
        <v>7.471909223390893E-44</v>
      </c>
      <c r="F218" s="6">
        <f t="shared" si="26"/>
        <v>8.891571975835163E-42</v>
      </c>
      <c r="G218" s="6">
        <f t="shared" si="27"/>
        <v>7.471909223390842E-44</v>
      </c>
      <c r="H218" s="6">
        <f t="shared" si="28"/>
        <v>7.471909223390842E-44</v>
      </c>
      <c r="I218" s="6">
        <f t="shared" si="29"/>
        <v>205917.85576359386</v>
      </c>
      <c r="J218" s="6">
        <f t="shared" si="30"/>
        <v>205917.85576359386</v>
      </c>
    </row>
    <row r="219" spans="1:10" ht="12.75">
      <c r="A219" s="4">
        <f t="shared" si="31"/>
        <v>193</v>
      </c>
      <c r="B219" s="6">
        <f aca="true" t="shared" si="32" ref="B219:B282">$E$10/12*D218</f>
        <v>3.486092007829406E-114</v>
      </c>
      <c r="C219" s="6">
        <f aca="true" t="shared" si="33" ref="C219:C282">IF(D218&lt;($E$11-B219),D218-B219,$E$11-B219)</f>
        <v>5.941296807629259E-112</v>
      </c>
      <c r="D219" s="6">
        <f t="shared" si="24"/>
        <v>3.486092007829371E-114</v>
      </c>
      <c r="E219" s="6">
        <f t="shared" si="25"/>
        <v>6.226591019492368E-46</v>
      </c>
      <c r="F219" s="6">
        <f t="shared" si="26"/>
        <v>7.409643313195918E-44</v>
      </c>
      <c r="G219" s="6">
        <f t="shared" si="27"/>
        <v>6.2265910194923815E-46</v>
      </c>
      <c r="H219" s="6">
        <f t="shared" si="28"/>
        <v>6.2265910194923815E-46</v>
      </c>
      <c r="I219" s="6">
        <f t="shared" si="29"/>
        <v>206257.9458439045</v>
      </c>
      <c r="J219" s="6">
        <f t="shared" si="30"/>
        <v>206257.9458439045</v>
      </c>
    </row>
    <row r="220" spans="1:10" ht="12.75">
      <c r="A220" s="4">
        <f t="shared" si="31"/>
        <v>194</v>
      </c>
      <c r="B220" s="6">
        <f t="shared" si="32"/>
        <v>2.0335536712338E-116</v>
      </c>
      <c r="C220" s="6">
        <f t="shared" si="33"/>
        <v>3.4657564711170335E-114</v>
      </c>
      <c r="D220" s="6">
        <f aca="true" t="shared" si="34" ref="D220:D283">IF(D219&lt;=0,0,D219-C220)</f>
        <v>2.033553671233771E-116</v>
      </c>
      <c r="E220" s="6">
        <f aca="true" t="shared" si="35" ref="E220:E283">$E$14/12*G219</f>
        <v>5.1888258495769847E-48</v>
      </c>
      <c r="F220" s="6">
        <f aca="true" t="shared" si="36" ref="F220:F283">IF(G219&lt;($E$15-E220),G219-E220,$E$15-E220)</f>
        <v>6.1747027609966116E-46</v>
      </c>
      <c r="G220" s="6">
        <f aca="true" t="shared" si="37" ref="G220:G283">IF(G219&lt;=0,0,G219-F220)</f>
        <v>5.188825849576995E-48</v>
      </c>
      <c r="H220" s="6">
        <f aca="true" t="shared" si="38" ref="H220:H283">G220+D220</f>
        <v>5.188825849576995E-48</v>
      </c>
      <c r="I220" s="6">
        <f aca="true" t="shared" si="39" ref="I220:I283">I219*(1+(((1+$E$7)^(1/12))-1))</f>
        <v>206598.59761063277</v>
      </c>
      <c r="J220" s="6">
        <f aca="true" t="shared" si="40" ref="J220:J283">I220-H220</f>
        <v>206598.59761063277</v>
      </c>
    </row>
    <row r="221" spans="1:10" ht="12.75">
      <c r="A221" s="4">
        <f aca="true" t="shared" si="41" ref="A221:A284">A220+1</f>
        <v>195</v>
      </c>
      <c r="B221" s="6">
        <f t="shared" si="32"/>
        <v>1.1862396415530332E-118</v>
      </c>
      <c r="C221" s="6">
        <f t="shared" si="33"/>
        <v>2.0216912748182407E-116</v>
      </c>
      <c r="D221" s="6">
        <f t="shared" si="34"/>
        <v>1.1862396415530312E-118</v>
      </c>
      <c r="E221" s="6">
        <f t="shared" si="35"/>
        <v>4.324021541314163E-50</v>
      </c>
      <c r="F221" s="6">
        <f t="shared" si="36"/>
        <v>5.1455856341638535E-48</v>
      </c>
      <c r="G221" s="6">
        <f t="shared" si="37"/>
        <v>4.32402154131415E-50</v>
      </c>
      <c r="H221" s="6">
        <f t="shared" si="38"/>
        <v>4.32402154131415E-50</v>
      </c>
      <c r="I221" s="6">
        <f t="shared" si="39"/>
        <v>206939.81199144945</v>
      </c>
      <c r="J221" s="6">
        <f t="shared" si="40"/>
        <v>206939.81199144945</v>
      </c>
    </row>
    <row r="222" spans="1:10" ht="12.75">
      <c r="A222" s="4">
        <f t="shared" si="41"/>
        <v>196</v>
      </c>
      <c r="B222" s="6">
        <f t="shared" si="32"/>
        <v>6.919731242392683E-121</v>
      </c>
      <c r="C222" s="6">
        <f t="shared" si="33"/>
        <v>1.1793199103106386E-118</v>
      </c>
      <c r="D222" s="6">
        <f t="shared" si="34"/>
        <v>6.919731242392638E-121</v>
      </c>
      <c r="E222" s="6">
        <f t="shared" si="35"/>
        <v>3.6033512844284586E-52</v>
      </c>
      <c r="F222" s="6">
        <f t="shared" si="36"/>
        <v>4.287988028469866E-50</v>
      </c>
      <c r="G222" s="6">
        <f t="shared" si="37"/>
        <v>3.6033512844284586E-52</v>
      </c>
      <c r="H222" s="6">
        <f t="shared" si="38"/>
        <v>3.6033512844284586E-52</v>
      </c>
      <c r="I222" s="6">
        <f t="shared" si="39"/>
        <v>207281.58991555742</v>
      </c>
      <c r="J222" s="6">
        <f t="shared" si="40"/>
        <v>207281.58991555742</v>
      </c>
    </row>
    <row r="223" spans="1:10" ht="12.75">
      <c r="A223" s="4">
        <f t="shared" si="41"/>
        <v>197</v>
      </c>
      <c r="B223" s="6">
        <f t="shared" si="32"/>
        <v>4.0365098913957055E-123</v>
      </c>
      <c r="C223" s="6">
        <f t="shared" si="33"/>
        <v>6.879366143478681E-121</v>
      </c>
      <c r="D223" s="6">
        <f t="shared" si="34"/>
        <v>4.0365098913956666E-123</v>
      </c>
      <c r="E223" s="6">
        <f t="shared" si="35"/>
        <v>3.0027927370237157E-54</v>
      </c>
      <c r="F223" s="6">
        <f t="shared" si="36"/>
        <v>3.573323357058222E-52</v>
      </c>
      <c r="G223" s="6">
        <f t="shared" si="37"/>
        <v>3.002792737023691E-54</v>
      </c>
      <c r="H223" s="6">
        <f t="shared" si="38"/>
        <v>3.002792737023691E-54</v>
      </c>
      <c r="I223" s="6">
        <f t="shared" si="39"/>
        <v>207623.93231369424</v>
      </c>
      <c r="J223" s="6">
        <f t="shared" si="40"/>
        <v>207623.93231369424</v>
      </c>
    </row>
    <row r="224" spans="1:10" ht="12.75">
      <c r="A224" s="4">
        <f t="shared" si="41"/>
        <v>198</v>
      </c>
      <c r="B224" s="6">
        <f t="shared" si="32"/>
        <v>2.3546307699808055E-125</v>
      </c>
      <c r="C224" s="6">
        <f t="shared" si="33"/>
        <v>4.0129635836958584E-123</v>
      </c>
      <c r="D224" s="6">
        <f t="shared" si="34"/>
        <v>2.3546307699808162E-125</v>
      </c>
      <c r="E224" s="6">
        <f t="shared" si="35"/>
        <v>2.502327280853076E-56</v>
      </c>
      <c r="F224" s="6">
        <f t="shared" si="36"/>
        <v>2.97776946421516E-54</v>
      </c>
      <c r="G224" s="6">
        <f t="shared" si="37"/>
        <v>2.502327280853064E-56</v>
      </c>
      <c r="H224" s="6">
        <f t="shared" si="38"/>
        <v>2.502327280853064E-56</v>
      </c>
      <c r="I224" s="6">
        <f t="shared" si="39"/>
        <v>207966.84011813469</v>
      </c>
      <c r="J224" s="6">
        <f t="shared" si="40"/>
        <v>207966.84011813469</v>
      </c>
    </row>
    <row r="225" spans="1:10" ht="12.75">
      <c r="A225" s="4">
        <f t="shared" si="41"/>
        <v>199</v>
      </c>
      <c r="B225" s="6">
        <f t="shared" si="32"/>
        <v>1.3735346158221428E-127</v>
      </c>
      <c r="C225" s="6">
        <f t="shared" si="33"/>
        <v>2.3408954238225948E-125</v>
      </c>
      <c r="D225" s="6">
        <f t="shared" si="34"/>
        <v>1.3735346158221463E-127</v>
      </c>
      <c r="E225" s="6">
        <f t="shared" si="35"/>
        <v>2.08527273404422E-58</v>
      </c>
      <c r="F225" s="6">
        <f t="shared" si="36"/>
        <v>2.481474553512622E-56</v>
      </c>
      <c r="G225" s="6">
        <f t="shared" si="37"/>
        <v>2.085272734044205E-58</v>
      </c>
      <c r="H225" s="6">
        <f t="shared" si="38"/>
        <v>2.085272734044205E-58</v>
      </c>
      <c r="I225" s="6">
        <f t="shared" si="39"/>
        <v>208310.31426269322</v>
      </c>
      <c r="J225" s="6">
        <f t="shared" si="40"/>
        <v>208310.31426269322</v>
      </c>
    </row>
    <row r="226" spans="1:10" ht="12.75">
      <c r="A226" s="4">
        <f t="shared" si="41"/>
        <v>200</v>
      </c>
      <c r="B226" s="6">
        <f t="shared" si="32"/>
        <v>8.012285258962521E-130</v>
      </c>
      <c r="C226" s="6">
        <f t="shared" si="33"/>
        <v>1.3655223305631839E-127</v>
      </c>
      <c r="D226" s="6">
        <f t="shared" si="34"/>
        <v>8.01228525896243E-130</v>
      </c>
      <c r="E226" s="6">
        <f t="shared" si="35"/>
        <v>1.7377272783701707E-60</v>
      </c>
      <c r="F226" s="6">
        <f t="shared" si="36"/>
        <v>2.067895461260503E-58</v>
      </c>
      <c r="G226" s="6">
        <f t="shared" si="37"/>
        <v>1.7377272783701826E-60</v>
      </c>
      <c r="H226" s="6">
        <f t="shared" si="38"/>
        <v>1.7377272783701826E-60</v>
      </c>
      <c r="I226" s="6">
        <f t="shared" si="39"/>
        <v>208654.3556827266</v>
      </c>
      <c r="J226" s="6">
        <f t="shared" si="40"/>
        <v>208654.3556827266</v>
      </c>
    </row>
    <row r="227" spans="1:10" ht="12.75">
      <c r="A227" s="4">
        <f t="shared" si="41"/>
        <v>201</v>
      </c>
      <c r="B227" s="6">
        <f t="shared" si="32"/>
        <v>4.673833067728084E-132</v>
      </c>
      <c r="C227" s="6">
        <f t="shared" si="33"/>
        <v>7.96554692828515E-130</v>
      </c>
      <c r="D227" s="6">
        <f t="shared" si="34"/>
        <v>4.673833067728054E-132</v>
      </c>
      <c r="E227" s="6">
        <f t="shared" si="35"/>
        <v>1.4481060653084854E-62</v>
      </c>
      <c r="F227" s="6">
        <f t="shared" si="36"/>
        <v>1.7232462177170977E-60</v>
      </c>
      <c r="G227" s="6">
        <f t="shared" si="37"/>
        <v>1.4481060653084873E-62</v>
      </c>
      <c r="H227" s="6">
        <f t="shared" si="38"/>
        <v>1.4481060653084873E-62</v>
      </c>
      <c r="I227" s="6">
        <f t="shared" si="39"/>
        <v>208998.9653151364</v>
      </c>
      <c r="J227" s="6">
        <f t="shared" si="40"/>
        <v>208998.9653151364</v>
      </c>
    </row>
    <row r="228" spans="1:10" ht="12.75">
      <c r="A228" s="4">
        <f t="shared" si="41"/>
        <v>202</v>
      </c>
      <c r="B228" s="6">
        <f t="shared" si="32"/>
        <v>2.726402622841365E-134</v>
      </c>
      <c r="C228" s="6">
        <f t="shared" si="33"/>
        <v>4.6465690414996404E-132</v>
      </c>
      <c r="D228" s="6">
        <f t="shared" si="34"/>
        <v>2.726402622841385E-134</v>
      </c>
      <c r="E228" s="6">
        <f t="shared" si="35"/>
        <v>1.2067550544237394E-64</v>
      </c>
      <c r="F228" s="6">
        <f t="shared" si="36"/>
        <v>1.43603851476425E-62</v>
      </c>
      <c r="G228" s="6">
        <f t="shared" si="37"/>
        <v>1.2067550544237308E-64</v>
      </c>
      <c r="H228" s="6">
        <f t="shared" si="38"/>
        <v>1.2067550544237308E-64</v>
      </c>
      <c r="I228" s="6">
        <f t="shared" si="39"/>
        <v>209344.14409837153</v>
      </c>
      <c r="J228" s="6">
        <f t="shared" si="40"/>
        <v>209344.14409837153</v>
      </c>
    </row>
    <row r="229" spans="1:10" ht="12.75">
      <c r="A229" s="4">
        <f t="shared" si="41"/>
        <v>203</v>
      </c>
      <c r="B229" s="6">
        <f t="shared" si="32"/>
        <v>1.590401529990808E-136</v>
      </c>
      <c r="C229" s="6">
        <f t="shared" si="33"/>
        <v>2.710498607541477E-134</v>
      </c>
      <c r="D229" s="6">
        <f t="shared" si="34"/>
        <v>1.5904015299907942E-136</v>
      </c>
      <c r="E229" s="6">
        <f t="shared" si="35"/>
        <v>1.0056292120197756E-66</v>
      </c>
      <c r="F229" s="6">
        <f t="shared" si="36"/>
        <v>1.196698762303533E-64</v>
      </c>
      <c r="G229" s="6">
        <f t="shared" si="37"/>
        <v>1.0056292120197746E-66</v>
      </c>
      <c r="H229" s="6">
        <f t="shared" si="38"/>
        <v>1.0056292120197746E-66</v>
      </c>
      <c r="I229" s="6">
        <f t="shared" si="39"/>
        <v>209689.89297243088</v>
      </c>
      <c r="J229" s="6">
        <f t="shared" si="40"/>
        <v>209689.89297243088</v>
      </c>
    </row>
    <row r="230" spans="1:10" ht="12.75">
      <c r="A230" s="4">
        <f t="shared" si="41"/>
        <v>204</v>
      </c>
      <c r="B230" s="6">
        <f t="shared" si="32"/>
        <v>9.277342258279634E-139</v>
      </c>
      <c r="C230" s="6">
        <f t="shared" si="33"/>
        <v>1.5811241877325146E-136</v>
      </c>
      <c r="D230" s="6">
        <f t="shared" si="34"/>
        <v>9.277342258279661E-139</v>
      </c>
      <c r="E230" s="6">
        <f t="shared" si="35"/>
        <v>8.380243433498122E-69</v>
      </c>
      <c r="F230" s="6">
        <f t="shared" si="36"/>
        <v>9.972489685862765E-67</v>
      </c>
      <c r="G230" s="6">
        <f t="shared" si="37"/>
        <v>8.38024343349806E-69</v>
      </c>
      <c r="H230" s="6">
        <f t="shared" si="38"/>
        <v>8.38024343349806E-69</v>
      </c>
      <c r="I230" s="6">
        <f t="shared" si="39"/>
        <v>210036.2128788658</v>
      </c>
      <c r="J230" s="6">
        <f t="shared" si="40"/>
        <v>210036.2128788658</v>
      </c>
    </row>
    <row r="231" spans="1:10" ht="12.75">
      <c r="A231" s="4">
        <f t="shared" si="41"/>
        <v>205</v>
      </c>
      <c r="B231" s="6">
        <f t="shared" si="32"/>
        <v>5.411782983996469E-141</v>
      </c>
      <c r="C231" s="6">
        <f t="shared" si="33"/>
        <v>9.223224428439696E-139</v>
      </c>
      <c r="D231" s="6">
        <f t="shared" si="34"/>
        <v>5.411782983996449E-141</v>
      </c>
      <c r="E231" s="6">
        <f t="shared" si="35"/>
        <v>6.9835361945817166E-71</v>
      </c>
      <c r="F231" s="6">
        <f t="shared" si="36"/>
        <v>8.310408071552242E-69</v>
      </c>
      <c r="G231" s="6">
        <f t="shared" si="37"/>
        <v>6.983536194581744E-71</v>
      </c>
      <c r="H231" s="6">
        <f t="shared" si="38"/>
        <v>6.983536194581744E-71</v>
      </c>
      <c r="I231" s="6">
        <f t="shared" si="39"/>
        <v>210383.10476078268</v>
      </c>
      <c r="J231" s="6">
        <f t="shared" si="40"/>
        <v>210383.10476078268</v>
      </c>
    </row>
    <row r="232" spans="1:10" ht="12.75">
      <c r="A232" s="4">
        <f t="shared" si="41"/>
        <v>206</v>
      </c>
      <c r="B232" s="6">
        <f t="shared" si="32"/>
        <v>3.156873407331262E-143</v>
      </c>
      <c r="C232" s="6">
        <f t="shared" si="33"/>
        <v>5.380214249923137E-141</v>
      </c>
      <c r="D232" s="6">
        <f t="shared" si="34"/>
        <v>3.156873407331234E-143</v>
      </c>
      <c r="E232" s="6">
        <f t="shared" si="35"/>
        <v>5.819613495484786E-73</v>
      </c>
      <c r="F232" s="6">
        <f t="shared" si="36"/>
        <v>6.925340059626896E-71</v>
      </c>
      <c r="G232" s="6">
        <f t="shared" si="37"/>
        <v>5.819613495484776E-73</v>
      </c>
      <c r="H232" s="6">
        <f t="shared" si="38"/>
        <v>5.819613495484776E-73</v>
      </c>
      <c r="I232" s="6">
        <f t="shared" si="39"/>
        <v>210730.5695628455</v>
      </c>
      <c r="J232" s="6">
        <f t="shared" si="40"/>
        <v>210730.5695628455</v>
      </c>
    </row>
    <row r="233" spans="1:10" ht="12.75">
      <c r="A233" s="4">
        <f t="shared" si="41"/>
        <v>207</v>
      </c>
      <c r="B233" s="6">
        <f t="shared" si="32"/>
        <v>1.8415094876098867E-145</v>
      </c>
      <c r="C233" s="6">
        <f t="shared" si="33"/>
        <v>3.138458312455135E-143</v>
      </c>
      <c r="D233" s="6">
        <f t="shared" si="34"/>
        <v>1.8415094876099077E-145</v>
      </c>
      <c r="E233" s="6">
        <f t="shared" si="35"/>
        <v>4.84967791290398E-75</v>
      </c>
      <c r="F233" s="6">
        <f t="shared" si="36"/>
        <v>5.771116716355737E-73</v>
      </c>
      <c r="G233" s="6">
        <f t="shared" si="37"/>
        <v>4.849677912903921E-75</v>
      </c>
      <c r="H233" s="6">
        <f t="shared" si="38"/>
        <v>4.849677912903921E-75</v>
      </c>
      <c r="I233" s="6">
        <f t="shared" si="39"/>
        <v>211078.60823127851</v>
      </c>
      <c r="J233" s="6">
        <f t="shared" si="40"/>
        <v>211078.60823127851</v>
      </c>
    </row>
    <row r="234" spans="1:10" ht="12.75">
      <c r="A234" s="4">
        <f t="shared" si="41"/>
        <v>208</v>
      </c>
      <c r="B234" s="6">
        <f t="shared" si="32"/>
        <v>1.0742138677724462E-147</v>
      </c>
      <c r="C234" s="6">
        <f t="shared" si="33"/>
        <v>1.8307673489321833E-145</v>
      </c>
      <c r="D234" s="6">
        <f t="shared" si="34"/>
        <v>1.0742138677724419E-147</v>
      </c>
      <c r="E234" s="6">
        <f t="shared" si="35"/>
        <v>4.041398260753268E-77</v>
      </c>
      <c r="F234" s="6">
        <f t="shared" si="36"/>
        <v>4.809263930296389E-75</v>
      </c>
      <c r="G234" s="6">
        <f t="shared" si="37"/>
        <v>4.0413982607532546E-77</v>
      </c>
      <c r="H234" s="6">
        <f t="shared" si="38"/>
        <v>4.0413982607532546E-77</v>
      </c>
      <c r="I234" s="6">
        <f t="shared" si="39"/>
        <v>211427.22171386864</v>
      </c>
      <c r="J234" s="6">
        <f t="shared" si="40"/>
        <v>211427.22171386864</v>
      </c>
    </row>
    <row r="235" spans="1:10" ht="12.75">
      <c r="A235" s="4">
        <f t="shared" si="41"/>
        <v>209</v>
      </c>
      <c r="B235" s="6">
        <f t="shared" si="32"/>
        <v>6.266247562005912E-150</v>
      </c>
      <c r="C235" s="6">
        <f t="shared" si="33"/>
        <v>1.067947620210436E-147</v>
      </c>
      <c r="D235" s="6">
        <f t="shared" si="34"/>
        <v>6.266247562005952E-150</v>
      </c>
      <c r="E235" s="6">
        <f t="shared" si="35"/>
        <v>3.3678318839610455E-79</v>
      </c>
      <c r="F235" s="6">
        <f t="shared" si="36"/>
        <v>4.007719941913644E-77</v>
      </c>
      <c r="G235" s="6">
        <f t="shared" si="37"/>
        <v>3.3678318839610455E-79</v>
      </c>
      <c r="H235" s="6">
        <f t="shared" si="38"/>
        <v>3.3678318839610455E-79</v>
      </c>
      <c r="I235" s="6">
        <f t="shared" si="39"/>
        <v>211776.4109599682</v>
      </c>
      <c r="J235" s="6">
        <f t="shared" si="40"/>
        <v>211776.4109599682</v>
      </c>
    </row>
    <row r="236" spans="1:10" ht="12.75">
      <c r="A236" s="4">
        <f t="shared" si="41"/>
        <v>210</v>
      </c>
      <c r="B236" s="6">
        <f t="shared" si="32"/>
        <v>3.6553110778368054E-152</v>
      </c>
      <c r="C236" s="6">
        <f t="shared" si="33"/>
        <v>6.229694451227583E-150</v>
      </c>
      <c r="D236" s="6">
        <f t="shared" si="34"/>
        <v>3.6553110778368486E-152</v>
      </c>
      <c r="E236" s="6">
        <f t="shared" si="35"/>
        <v>2.806526569967538E-81</v>
      </c>
      <c r="F236" s="6">
        <f t="shared" si="36"/>
        <v>3.33976661826137E-79</v>
      </c>
      <c r="G236" s="6">
        <f t="shared" si="37"/>
        <v>2.806526569967538E-81</v>
      </c>
      <c r="H236" s="6">
        <f t="shared" si="38"/>
        <v>2.806526569967538E-81</v>
      </c>
      <c r="I236" s="6">
        <f t="shared" si="39"/>
        <v>212126.17692049744</v>
      </c>
      <c r="J236" s="6">
        <f t="shared" si="40"/>
        <v>212126.17692049744</v>
      </c>
    </row>
    <row r="237" spans="1:10" ht="12.75">
      <c r="A237" s="4">
        <f t="shared" si="41"/>
        <v>211</v>
      </c>
      <c r="B237" s="6">
        <f t="shared" si="32"/>
        <v>2.1322647954048283E-154</v>
      </c>
      <c r="C237" s="6">
        <f t="shared" si="33"/>
        <v>3.6339884298828E-152</v>
      </c>
      <c r="D237" s="6">
        <f t="shared" si="34"/>
        <v>2.132264795404846E-154</v>
      </c>
      <c r="E237" s="6">
        <f t="shared" si="35"/>
        <v>2.338772141639615E-83</v>
      </c>
      <c r="F237" s="6">
        <f t="shared" si="36"/>
        <v>2.783138848551142E-81</v>
      </c>
      <c r="G237" s="6">
        <f t="shared" si="37"/>
        <v>2.338772141639615E-83</v>
      </c>
      <c r="H237" s="6">
        <f t="shared" si="38"/>
        <v>2.338772141639615E-83</v>
      </c>
      <c r="I237" s="6">
        <f t="shared" si="39"/>
        <v>212476.52054794715</v>
      </c>
      <c r="J237" s="6">
        <f t="shared" si="40"/>
        <v>212476.52054794715</v>
      </c>
    </row>
    <row r="238" spans="1:10" ht="12.75">
      <c r="A238" s="4">
        <f t="shared" si="41"/>
        <v>212</v>
      </c>
      <c r="B238" s="6">
        <f t="shared" si="32"/>
        <v>1.2438211306528268E-156</v>
      </c>
      <c r="C238" s="6">
        <f t="shared" si="33"/>
        <v>2.1198265840983175E-154</v>
      </c>
      <c r="D238" s="6">
        <f t="shared" si="34"/>
        <v>1.243821130652843E-156</v>
      </c>
      <c r="E238" s="6">
        <f t="shared" si="35"/>
        <v>1.9489767846996792E-85</v>
      </c>
      <c r="F238" s="6">
        <f t="shared" si="36"/>
        <v>2.3192823737926183E-83</v>
      </c>
      <c r="G238" s="6">
        <f t="shared" si="37"/>
        <v>1.948976784699662E-85</v>
      </c>
      <c r="H238" s="6">
        <f t="shared" si="38"/>
        <v>1.948976784699662E-85</v>
      </c>
      <c r="I238" s="6">
        <f t="shared" si="39"/>
        <v>212827.44279638122</v>
      </c>
      <c r="J238" s="6">
        <f t="shared" si="40"/>
        <v>212827.44279638122</v>
      </c>
    </row>
    <row r="239" spans="1:10" ht="12.75">
      <c r="A239" s="4">
        <f t="shared" si="41"/>
        <v>213</v>
      </c>
      <c r="B239" s="6">
        <f t="shared" si="32"/>
        <v>7.255623262141586E-159</v>
      </c>
      <c r="C239" s="6">
        <f t="shared" si="33"/>
        <v>1.2365655073907015E-156</v>
      </c>
      <c r="D239" s="6">
        <f t="shared" si="34"/>
        <v>7.255623262141574E-159</v>
      </c>
      <c r="E239" s="6">
        <f t="shared" si="35"/>
        <v>1.6241473205830516E-87</v>
      </c>
      <c r="F239" s="6">
        <f t="shared" si="36"/>
        <v>1.9327353114938314E-85</v>
      </c>
      <c r="G239" s="6">
        <f t="shared" si="37"/>
        <v>1.6241473205830612E-87</v>
      </c>
      <c r="H239" s="6">
        <f t="shared" si="38"/>
        <v>1.6241473205830612E-87</v>
      </c>
      <c r="I239" s="6">
        <f t="shared" si="39"/>
        <v>213178.9446214392</v>
      </c>
      <c r="J239" s="6">
        <f t="shared" si="40"/>
        <v>213178.9446214392</v>
      </c>
    </row>
    <row r="240" spans="1:10" ht="12.75">
      <c r="A240" s="4">
        <f t="shared" si="41"/>
        <v>214</v>
      </c>
      <c r="B240" s="6">
        <f t="shared" si="32"/>
        <v>4.2324469029159184E-161</v>
      </c>
      <c r="C240" s="6">
        <f t="shared" si="33"/>
        <v>7.213298793112415E-159</v>
      </c>
      <c r="D240" s="6">
        <f t="shared" si="34"/>
        <v>4.232446902915951E-161</v>
      </c>
      <c r="E240" s="6">
        <f t="shared" si="35"/>
        <v>1.3534561004858843E-89</v>
      </c>
      <c r="F240" s="6">
        <f t="shared" si="36"/>
        <v>1.6106127595782023E-87</v>
      </c>
      <c r="G240" s="6">
        <f t="shared" si="37"/>
        <v>1.3534561004858918E-89</v>
      </c>
      <c r="H240" s="6">
        <f t="shared" si="38"/>
        <v>1.3534561004858918E-89</v>
      </c>
      <c r="I240" s="6">
        <f t="shared" si="39"/>
        <v>213531.02698033905</v>
      </c>
      <c r="J240" s="6">
        <f t="shared" si="40"/>
        <v>213531.02698033905</v>
      </c>
    </row>
    <row r="241" spans="1:10" ht="12.75">
      <c r="A241" s="4">
        <f t="shared" si="41"/>
        <v>215</v>
      </c>
      <c r="B241" s="6">
        <f t="shared" si="32"/>
        <v>2.4689273600343047E-163</v>
      </c>
      <c r="C241" s="6">
        <f t="shared" si="33"/>
        <v>4.207757629315608E-161</v>
      </c>
      <c r="D241" s="6">
        <f t="shared" si="34"/>
        <v>2.4689273600342973E-163</v>
      </c>
      <c r="E241" s="6">
        <f t="shared" si="35"/>
        <v>1.1278800837382431E-91</v>
      </c>
      <c r="F241" s="6">
        <f t="shared" si="36"/>
        <v>1.3421772996485093E-89</v>
      </c>
      <c r="G241" s="6">
        <f t="shared" si="37"/>
        <v>1.127880083738249E-91</v>
      </c>
      <c r="H241" s="6">
        <f t="shared" si="38"/>
        <v>1.127880083738249E-91</v>
      </c>
      <c r="I241" s="6">
        <f t="shared" si="39"/>
        <v>213883.69083187962</v>
      </c>
      <c r="J241" s="6">
        <f t="shared" si="40"/>
        <v>213883.69083187962</v>
      </c>
    </row>
    <row r="242" spans="1:10" ht="12.75">
      <c r="A242" s="4">
        <f t="shared" si="41"/>
        <v>216</v>
      </c>
      <c r="B242" s="6">
        <f t="shared" si="32"/>
        <v>1.4402076266866736E-165</v>
      </c>
      <c r="C242" s="6">
        <f t="shared" si="33"/>
        <v>2.4545252837674307E-163</v>
      </c>
      <c r="D242" s="6">
        <f t="shared" si="34"/>
        <v>1.4402076266866598E-165</v>
      </c>
      <c r="E242" s="6">
        <f t="shared" si="35"/>
        <v>9.399000697818741E-94</v>
      </c>
      <c r="F242" s="6">
        <f t="shared" si="36"/>
        <v>1.1184810830404303E-91</v>
      </c>
      <c r="G242" s="6">
        <f t="shared" si="37"/>
        <v>9.399000697818687E-94</v>
      </c>
      <c r="H242" s="6">
        <f t="shared" si="38"/>
        <v>9.399000697818687E-94</v>
      </c>
      <c r="I242" s="6">
        <f t="shared" si="39"/>
        <v>214236.93713644324</v>
      </c>
      <c r="J242" s="6">
        <f t="shared" si="40"/>
        <v>214236.93713644324</v>
      </c>
    </row>
    <row r="243" spans="1:10" ht="12.75">
      <c r="A243" s="4">
        <f t="shared" si="41"/>
        <v>217</v>
      </c>
      <c r="B243" s="6">
        <f t="shared" si="32"/>
        <v>8.401211155672183E-168</v>
      </c>
      <c r="C243" s="6">
        <f t="shared" si="33"/>
        <v>1.4318064155309877E-165</v>
      </c>
      <c r="D243" s="6">
        <f t="shared" si="34"/>
        <v>8.401211155672086E-168</v>
      </c>
      <c r="E243" s="6">
        <f t="shared" si="35"/>
        <v>7.832500581515572E-96</v>
      </c>
      <c r="F243" s="6">
        <f t="shared" si="36"/>
        <v>9.320675692003531E-94</v>
      </c>
      <c r="G243" s="6">
        <f t="shared" si="37"/>
        <v>7.832500581515622E-96</v>
      </c>
      <c r="H243" s="6">
        <f t="shared" si="38"/>
        <v>7.832500581515622E-96</v>
      </c>
      <c r="I243" s="6">
        <f t="shared" si="39"/>
        <v>214590.76685599846</v>
      </c>
      <c r="J243" s="6">
        <f t="shared" si="40"/>
        <v>214590.76685599846</v>
      </c>
    </row>
    <row r="244" spans="1:10" ht="12.75">
      <c r="A244" s="4">
        <f t="shared" si="41"/>
        <v>218</v>
      </c>
      <c r="B244" s="6">
        <f t="shared" si="32"/>
        <v>4.900706507475384E-170</v>
      </c>
      <c r="C244" s="6">
        <f t="shared" si="33"/>
        <v>8.352204090597332E-168</v>
      </c>
      <c r="D244" s="6">
        <f t="shared" si="34"/>
        <v>4.900706507475395E-170</v>
      </c>
      <c r="E244" s="6">
        <f t="shared" si="35"/>
        <v>6.527083817929686E-98</v>
      </c>
      <c r="F244" s="6">
        <f t="shared" si="36"/>
        <v>7.767229743336326E-96</v>
      </c>
      <c r="G244" s="6">
        <f t="shared" si="37"/>
        <v>6.527083817929652E-98</v>
      </c>
      <c r="H244" s="6">
        <f t="shared" si="38"/>
        <v>6.527083817929652E-98</v>
      </c>
      <c r="I244" s="6">
        <f t="shared" si="39"/>
        <v>214945.18095410254</v>
      </c>
      <c r="J244" s="6">
        <f t="shared" si="40"/>
        <v>214945.18095410254</v>
      </c>
    </row>
    <row r="245" spans="1:10" ht="12.75">
      <c r="A245" s="4">
        <f t="shared" si="41"/>
        <v>219</v>
      </c>
      <c r="B245" s="6">
        <f t="shared" si="32"/>
        <v>2.8587454626939806E-172</v>
      </c>
      <c r="C245" s="6">
        <f t="shared" si="33"/>
        <v>4.872119052848455E-170</v>
      </c>
      <c r="D245" s="6">
        <f t="shared" si="34"/>
        <v>2.858745462694009E-172</v>
      </c>
      <c r="E245" s="6">
        <f t="shared" si="35"/>
        <v>5.439236514941377E-100</v>
      </c>
      <c r="F245" s="6">
        <f t="shared" si="36"/>
        <v>6.472691452780238E-98</v>
      </c>
      <c r="G245" s="6">
        <f t="shared" si="37"/>
        <v>5.439236514941429E-100</v>
      </c>
      <c r="H245" s="6">
        <f t="shared" si="38"/>
        <v>5.439236514941429E-100</v>
      </c>
      <c r="I245" s="6">
        <f t="shared" si="39"/>
        <v>215300.1803959042</v>
      </c>
      <c r="J245" s="6">
        <f t="shared" si="40"/>
        <v>215300.1803959042</v>
      </c>
    </row>
    <row r="246" spans="1:10" ht="12.75">
      <c r="A246" s="4">
        <f t="shared" si="41"/>
        <v>220</v>
      </c>
      <c r="B246" s="6">
        <f t="shared" si="32"/>
        <v>1.6676015199048385E-174</v>
      </c>
      <c r="C246" s="6">
        <f t="shared" si="33"/>
        <v>2.8420694474949606E-172</v>
      </c>
      <c r="D246" s="6">
        <f t="shared" si="34"/>
        <v>1.6676015199048147E-174</v>
      </c>
      <c r="E246" s="6">
        <f t="shared" si="35"/>
        <v>4.532697095784524E-102</v>
      </c>
      <c r="F246" s="6">
        <f t="shared" si="36"/>
        <v>5.393909543983584E-100</v>
      </c>
      <c r="G246" s="6">
        <f t="shared" si="37"/>
        <v>4.532697095784497E-102</v>
      </c>
      <c r="H246" s="6">
        <f t="shared" si="38"/>
        <v>4.532697095784497E-102</v>
      </c>
      <c r="I246" s="6">
        <f t="shared" si="39"/>
        <v>215655.76614814613</v>
      </c>
      <c r="J246" s="6">
        <f t="shared" si="40"/>
        <v>215655.76614814613</v>
      </c>
    </row>
    <row r="247" spans="1:10" ht="12.75">
      <c r="A247" s="4">
        <f t="shared" si="41"/>
        <v>221</v>
      </c>
      <c r="B247" s="6">
        <f t="shared" si="32"/>
        <v>9.727675532778086E-177</v>
      </c>
      <c r="C247" s="6">
        <f t="shared" si="33"/>
        <v>1.6578738443720366E-174</v>
      </c>
      <c r="D247" s="6">
        <f t="shared" si="34"/>
        <v>9.727675532778083E-177</v>
      </c>
      <c r="E247" s="6">
        <f t="shared" si="35"/>
        <v>3.777247579820414E-104</v>
      </c>
      <c r="F247" s="6">
        <f t="shared" si="36"/>
        <v>4.4949246199862926E-102</v>
      </c>
      <c r="G247" s="6">
        <f t="shared" si="37"/>
        <v>3.777247579820414E-104</v>
      </c>
      <c r="H247" s="6">
        <f t="shared" si="38"/>
        <v>3.777247579820414E-104</v>
      </c>
      <c r="I247" s="6">
        <f t="shared" si="39"/>
        <v>216011.93917916768</v>
      </c>
      <c r="J247" s="6">
        <f t="shared" si="40"/>
        <v>216011.93917916768</v>
      </c>
    </row>
    <row r="248" spans="1:10" ht="12.75">
      <c r="A248" s="4">
        <f t="shared" si="41"/>
        <v>222</v>
      </c>
      <c r="B248" s="6">
        <f t="shared" si="32"/>
        <v>5.6744773941205486E-179</v>
      </c>
      <c r="C248" s="6">
        <f t="shared" si="33"/>
        <v>9.670930758836877E-177</v>
      </c>
      <c r="D248" s="6">
        <f t="shared" si="34"/>
        <v>5.674477394120518E-179</v>
      </c>
      <c r="E248" s="6">
        <f t="shared" si="35"/>
        <v>3.1477063165170115E-106</v>
      </c>
      <c r="F248" s="6">
        <f t="shared" si="36"/>
        <v>3.7457705166552435E-104</v>
      </c>
      <c r="G248" s="6">
        <f t="shared" si="37"/>
        <v>3.1477063165170405E-106</v>
      </c>
      <c r="H248" s="6">
        <f t="shared" si="38"/>
        <v>3.1477063165170405E-106</v>
      </c>
      <c r="I248" s="6">
        <f t="shared" si="39"/>
        <v>216368.70045890752</v>
      </c>
      <c r="J248" s="6">
        <f t="shared" si="40"/>
        <v>216368.70045890752</v>
      </c>
    </row>
    <row r="249" spans="1:10" ht="12.75">
      <c r="A249" s="4">
        <f t="shared" si="41"/>
        <v>223</v>
      </c>
      <c r="B249" s="6">
        <f t="shared" si="32"/>
        <v>3.310111813236969E-181</v>
      </c>
      <c r="C249" s="6">
        <f t="shared" si="33"/>
        <v>5.641376275988148E-179</v>
      </c>
      <c r="D249" s="6">
        <f t="shared" si="34"/>
        <v>3.310111813236977E-181</v>
      </c>
      <c r="E249" s="6">
        <f t="shared" si="35"/>
        <v>2.6230885970975337E-108</v>
      </c>
      <c r="F249" s="6">
        <f t="shared" si="36"/>
        <v>3.1214754305460653E-106</v>
      </c>
      <c r="G249" s="6">
        <f t="shared" si="37"/>
        <v>2.6230885970975273E-108</v>
      </c>
      <c r="H249" s="6">
        <f t="shared" si="38"/>
        <v>2.6230885970975273E-108</v>
      </c>
      <c r="I249" s="6">
        <f t="shared" si="39"/>
        <v>216726.05095890624</v>
      </c>
      <c r="J249" s="6">
        <f t="shared" si="40"/>
        <v>216726.05095890624</v>
      </c>
    </row>
    <row r="250" spans="1:10" ht="12.75">
      <c r="A250" s="4">
        <f t="shared" si="41"/>
        <v>224</v>
      </c>
      <c r="B250" s="6">
        <f t="shared" si="32"/>
        <v>1.93089855772157E-183</v>
      </c>
      <c r="C250" s="6">
        <f t="shared" si="33"/>
        <v>3.290802827659761E-181</v>
      </c>
      <c r="D250" s="6">
        <f t="shared" si="34"/>
        <v>1.9308985577215863E-183</v>
      </c>
      <c r="E250" s="6">
        <f t="shared" si="35"/>
        <v>2.1859071642479393E-110</v>
      </c>
      <c r="F250" s="6">
        <f t="shared" si="36"/>
        <v>2.6012295254550478E-108</v>
      </c>
      <c r="G250" s="6">
        <f t="shared" si="37"/>
        <v>2.185907164247952E-110</v>
      </c>
      <c r="H250" s="6">
        <f t="shared" si="38"/>
        <v>2.185907164247952E-110</v>
      </c>
      <c r="I250" s="6">
        <f t="shared" si="39"/>
        <v>217083.991652309</v>
      </c>
      <c r="J250" s="6">
        <f t="shared" si="40"/>
        <v>217083.991652309</v>
      </c>
    </row>
    <row r="251" spans="1:10" ht="12.75">
      <c r="A251" s="4">
        <f t="shared" si="41"/>
        <v>225</v>
      </c>
      <c r="B251" s="6">
        <f t="shared" si="32"/>
        <v>1.1263574920042587E-185</v>
      </c>
      <c r="C251" s="6">
        <f t="shared" si="33"/>
        <v>1.919634982801544E-183</v>
      </c>
      <c r="D251" s="6">
        <f t="shared" si="34"/>
        <v>1.1263574920042442E-185</v>
      </c>
      <c r="E251" s="6">
        <f t="shared" si="35"/>
        <v>1.82158930353996E-112</v>
      </c>
      <c r="F251" s="6">
        <f t="shared" si="36"/>
        <v>2.1676912712125523E-110</v>
      </c>
      <c r="G251" s="6">
        <f t="shared" si="37"/>
        <v>1.8215893035399718E-112</v>
      </c>
      <c r="H251" s="6">
        <f t="shared" si="38"/>
        <v>1.8215893035399718E-112</v>
      </c>
      <c r="I251" s="6">
        <f t="shared" si="39"/>
        <v>217442.52351386816</v>
      </c>
      <c r="J251" s="6">
        <f t="shared" si="40"/>
        <v>217442.52351386816</v>
      </c>
    </row>
    <row r="252" spans="1:10" ht="12.75">
      <c r="A252" s="4">
        <f t="shared" si="41"/>
        <v>226</v>
      </c>
      <c r="B252" s="6">
        <f t="shared" si="32"/>
        <v>6.570418703358092E-188</v>
      </c>
      <c r="C252" s="6">
        <f t="shared" si="33"/>
        <v>1.119787073300886E-185</v>
      </c>
      <c r="D252" s="6">
        <f t="shared" si="34"/>
        <v>6.57041870335813E-188</v>
      </c>
      <c r="E252" s="6">
        <f t="shared" si="35"/>
        <v>1.5179910862833098E-114</v>
      </c>
      <c r="F252" s="6">
        <f t="shared" si="36"/>
        <v>1.8064093926771388E-112</v>
      </c>
      <c r="G252" s="6">
        <f t="shared" si="37"/>
        <v>1.5179910862833083E-114</v>
      </c>
      <c r="H252" s="6">
        <f t="shared" si="38"/>
        <v>1.5179910862833083E-114</v>
      </c>
      <c r="I252" s="6">
        <f t="shared" si="39"/>
        <v>217801.647519946</v>
      </c>
      <c r="J252" s="6">
        <f t="shared" si="40"/>
        <v>217801.647519946</v>
      </c>
    </row>
    <row r="253" spans="1:10" ht="12.75">
      <c r="A253" s="4">
        <f t="shared" si="41"/>
        <v>227</v>
      </c>
      <c r="B253" s="6">
        <f t="shared" si="32"/>
        <v>3.832744243625576E-190</v>
      </c>
      <c r="C253" s="6">
        <f t="shared" si="33"/>
        <v>6.532091260921874E-188</v>
      </c>
      <c r="D253" s="6">
        <f t="shared" si="34"/>
        <v>3.8327442436256355E-190</v>
      </c>
      <c r="E253" s="6">
        <f t="shared" si="35"/>
        <v>1.2649925719027569E-116</v>
      </c>
      <c r="F253" s="6">
        <f t="shared" si="36"/>
        <v>1.5053411605642808E-114</v>
      </c>
      <c r="G253" s="6">
        <f t="shared" si="37"/>
        <v>1.2649925719027497E-116</v>
      </c>
      <c r="H253" s="6">
        <f t="shared" si="38"/>
        <v>1.2649925719027497E-116</v>
      </c>
      <c r="I253" s="6">
        <f t="shared" si="39"/>
        <v>218161.36464851737</v>
      </c>
      <c r="J253" s="6">
        <f t="shared" si="40"/>
        <v>218161.36464851737</v>
      </c>
    </row>
    <row r="254" spans="1:10" ht="12.75">
      <c r="A254" s="4">
        <f t="shared" si="41"/>
        <v>228</v>
      </c>
      <c r="B254" s="6">
        <f t="shared" si="32"/>
        <v>2.2357674754482876E-192</v>
      </c>
      <c r="C254" s="6">
        <f t="shared" si="33"/>
        <v>3.8103865688711526E-190</v>
      </c>
      <c r="D254" s="6">
        <f t="shared" si="34"/>
        <v>2.2357674754482907E-192</v>
      </c>
      <c r="E254" s="6">
        <f t="shared" si="35"/>
        <v>1.0541604765856248E-118</v>
      </c>
      <c r="F254" s="6">
        <f t="shared" si="36"/>
        <v>1.2544509671368935E-116</v>
      </c>
      <c r="G254" s="6">
        <f t="shared" si="37"/>
        <v>1.054160476585621E-118</v>
      </c>
      <c r="H254" s="6">
        <f t="shared" si="38"/>
        <v>1.054160476585621E-118</v>
      </c>
      <c r="I254" s="6">
        <f t="shared" si="39"/>
        <v>218521.67587917225</v>
      </c>
      <c r="J254" s="6">
        <f t="shared" si="40"/>
        <v>218521.67587917225</v>
      </c>
    </row>
    <row r="255" spans="1:10" ht="12.75">
      <c r="A255" s="4">
        <f t="shared" si="41"/>
        <v>229</v>
      </c>
      <c r="B255" s="6">
        <f t="shared" si="32"/>
        <v>1.304197694011503E-194</v>
      </c>
      <c r="C255" s="6">
        <f t="shared" si="33"/>
        <v>2.222725498508176E-192</v>
      </c>
      <c r="D255" s="6">
        <f t="shared" si="34"/>
        <v>1.3041976940114863E-194</v>
      </c>
      <c r="E255" s="6">
        <f t="shared" si="35"/>
        <v>8.784670638213508E-121</v>
      </c>
      <c r="F255" s="6">
        <f t="shared" si="36"/>
        <v>1.0453758059474075E-118</v>
      </c>
      <c r="G255" s="6">
        <f t="shared" si="37"/>
        <v>8.78467063821348E-121</v>
      </c>
      <c r="H255" s="6">
        <f t="shared" si="38"/>
        <v>8.78467063821348E-121</v>
      </c>
      <c r="I255" s="6">
        <f t="shared" si="39"/>
        <v>218882.58219311858</v>
      </c>
      <c r="J255" s="6">
        <f t="shared" si="40"/>
        <v>218882.58219311858</v>
      </c>
    </row>
    <row r="256" spans="1:10" ht="12.75">
      <c r="A256" s="4">
        <f t="shared" si="41"/>
        <v>230</v>
      </c>
      <c r="B256" s="6">
        <f t="shared" si="32"/>
        <v>7.60781988173367E-197</v>
      </c>
      <c r="C256" s="6">
        <f t="shared" si="33"/>
        <v>1.2965898741297526E-194</v>
      </c>
      <c r="D256" s="6">
        <f t="shared" si="34"/>
        <v>7.607819881733674E-197</v>
      </c>
      <c r="E256" s="6">
        <f t="shared" si="35"/>
        <v>7.320558865177899E-123</v>
      </c>
      <c r="F256" s="6">
        <f t="shared" si="36"/>
        <v>8.7114650495617E-121</v>
      </c>
      <c r="G256" s="6">
        <f t="shared" si="37"/>
        <v>7.32055886517783E-123</v>
      </c>
      <c r="H256" s="6">
        <f t="shared" si="38"/>
        <v>7.32055886517783E-123</v>
      </c>
      <c r="I256" s="6">
        <f t="shared" si="39"/>
        <v>219244.08457318475</v>
      </c>
      <c r="J256" s="6">
        <f t="shared" si="40"/>
        <v>219244.08457318475</v>
      </c>
    </row>
    <row r="257" spans="1:10" ht="12.75">
      <c r="A257" s="4">
        <f t="shared" si="41"/>
        <v>231</v>
      </c>
      <c r="B257" s="6">
        <f t="shared" si="32"/>
        <v>4.43789493101131E-199</v>
      </c>
      <c r="C257" s="6">
        <f t="shared" si="33"/>
        <v>7.563440932423561E-197</v>
      </c>
      <c r="D257" s="6">
        <f t="shared" si="34"/>
        <v>4.437894931011261E-199</v>
      </c>
      <c r="E257" s="6">
        <f t="shared" si="35"/>
        <v>6.100465720981525E-125</v>
      </c>
      <c r="F257" s="6">
        <f t="shared" si="36"/>
        <v>7.259554207968016E-123</v>
      </c>
      <c r="G257" s="6">
        <f t="shared" si="37"/>
        <v>6.10046572098149E-125</v>
      </c>
      <c r="H257" s="6">
        <f t="shared" si="38"/>
        <v>6.10046572098149E-125</v>
      </c>
      <c r="I257" s="6">
        <f t="shared" si="39"/>
        <v>219606.18400382245</v>
      </c>
      <c r="J257" s="6">
        <f t="shared" si="40"/>
        <v>219606.18400382245</v>
      </c>
    </row>
    <row r="258" spans="1:10" ht="12.75">
      <c r="A258" s="4">
        <f t="shared" si="41"/>
        <v>232</v>
      </c>
      <c r="B258" s="6">
        <f t="shared" si="32"/>
        <v>2.588772043089902E-201</v>
      </c>
      <c r="C258" s="6">
        <f t="shared" si="33"/>
        <v>4.412007210580362E-199</v>
      </c>
      <c r="D258" s="6">
        <f t="shared" si="34"/>
        <v>2.5887720430898662E-201</v>
      </c>
      <c r="E258" s="6">
        <f t="shared" si="35"/>
        <v>5.083721434151241E-127</v>
      </c>
      <c r="F258" s="6">
        <f t="shared" si="36"/>
        <v>6.049628506639977E-125</v>
      </c>
      <c r="G258" s="6">
        <f t="shared" si="37"/>
        <v>5.083721434151227E-127</v>
      </c>
      <c r="H258" s="6">
        <f t="shared" si="38"/>
        <v>5.083721434151227E-127</v>
      </c>
      <c r="I258" s="6">
        <f t="shared" si="39"/>
        <v>219968.8814711092</v>
      </c>
      <c r="J258" s="6">
        <f t="shared" si="40"/>
        <v>219968.8814711092</v>
      </c>
    </row>
    <row r="259" spans="1:10" ht="12.75">
      <c r="A259" s="4">
        <f t="shared" si="41"/>
        <v>233</v>
      </c>
      <c r="B259" s="6">
        <f t="shared" si="32"/>
        <v>1.5101170251357555E-203</v>
      </c>
      <c r="C259" s="6">
        <f t="shared" si="33"/>
        <v>2.5736708728385088E-201</v>
      </c>
      <c r="D259" s="6">
        <f t="shared" si="34"/>
        <v>1.5101170251357427E-203</v>
      </c>
      <c r="E259" s="6">
        <f t="shared" si="35"/>
        <v>4.236434528459356E-129</v>
      </c>
      <c r="F259" s="6">
        <f t="shared" si="36"/>
        <v>5.041357088866634E-127</v>
      </c>
      <c r="G259" s="6">
        <f t="shared" si="37"/>
        <v>4.2364345284593506E-129</v>
      </c>
      <c r="H259" s="6">
        <f t="shared" si="38"/>
        <v>4.2364345284593506E-129</v>
      </c>
      <c r="I259" s="6">
        <f t="shared" si="39"/>
        <v>220332.1779627512</v>
      </c>
      <c r="J259" s="6">
        <f t="shared" si="40"/>
        <v>220332.1779627512</v>
      </c>
    </row>
    <row r="260" spans="1:10" ht="12.75">
      <c r="A260" s="4">
        <f t="shared" si="41"/>
        <v>234</v>
      </c>
      <c r="B260" s="6">
        <f t="shared" si="32"/>
        <v>8.8090159799585E-206</v>
      </c>
      <c r="C260" s="6">
        <f t="shared" si="33"/>
        <v>1.5013080091557843E-203</v>
      </c>
      <c r="D260" s="6">
        <f t="shared" si="34"/>
        <v>8.809015979958446E-206</v>
      </c>
      <c r="E260" s="6">
        <f t="shared" si="35"/>
        <v>3.5303621070494587E-131</v>
      </c>
      <c r="F260" s="6">
        <f t="shared" si="36"/>
        <v>4.201130907388856E-129</v>
      </c>
      <c r="G260" s="6">
        <f t="shared" si="37"/>
        <v>3.5303621070494717E-131</v>
      </c>
      <c r="H260" s="6">
        <f t="shared" si="38"/>
        <v>3.5303621070494717E-131</v>
      </c>
      <c r="I260" s="6">
        <f t="shared" si="39"/>
        <v>220696.07446808583</v>
      </c>
      <c r="J260" s="6">
        <f t="shared" si="40"/>
        <v>220696.07446808583</v>
      </c>
    </row>
    <row r="261" spans="1:10" ht="12.75">
      <c r="A261" s="4">
        <f t="shared" si="41"/>
        <v>235</v>
      </c>
      <c r="B261" s="6">
        <f t="shared" si="32"/>
        <v>5.138592654975761E-208</v>
      </c>
      <c r="C261" s="6">
        <f t="shared" si="33"/>
        <v>8.757630053408688E-206</v>
      </c>
      <c r="D261" s="6">
        <f t="shared" si="34"/>
        <v>5.138592654975803E-208</v>
      </c>
      <c r="E261" s="6">
        <f t="shared" si="35"/>
        <v>2.9419684225412263E-133</v>
      </c>
      <c r="F261" s="6">
        <f t="shared" si="36"/>
        <v>3.5009424228240596E-131</v>
      </c>
      <c r="G261" s="6">
        <f t="shared" si="37"/>
        <v>2.9419684225412064E-133</v>
      </c>
      <c r="H261" s="6">
        <f t="shared" si="38"/>
        <v>2.9419684225412064E-133</v>
      </c>
      <c r="I261" s="6">
        <f t="shared" si="39"/>
        <v>221060.5719780845</v>
      </c>
      <c r="J261" s="6">
        <f t="shared" si="40"/>
        <v>221060.5719780845</v>
      </c>
    </row>
    <row r="262" spans="1:10" ht="12.75">
      <c r="A262" s="4">
        <f t="shared" si="41"/>
        <v>236</v>
      </c>
      <c r="B262" s="6">
        <f t="shared" si="32"/>
        <v>2.9975123820692186E-210</v>
      </c>
      <c r="C262" s="6">
        <f t="shared" si="33"/>
        <v>5.108617531155111E-208</v>
      </c>
      <c r="D262" s="6">
        <f t="shared" si="34"/>
        <v>2.9975123820692416E-210</v>
      </c>
      <c r="E262" s="6">
        <f t="shared" si="35"/>
        <v>2.4516403521176718E-135</v>
      </c>
      <c r="F262" s="6">
        <f t="shared" si="36"/>
        <v>2.9174520190200297E-133</v>
      </c>
      <c r="G262" s="6">
        <f t="shared" si="37"/>
        <v>2.4516403521176642E-135</v>
      </c>
      <c r="H262" s="6">
        <f t="shared" si="38"/>
        <v>2.4516403521176642E-135</v>
      </c>
      <c r="I262" s="6">
        <f t="shared" si="39"/>
        <v>221425.6714853553</v>
      </c>
      <c r="J262" s="6">
        <f t="shared" si="40"/>
        <v>221425.6714853553</v>
      </c>
    </row>
    <row r="263" spans="1:10" ht="12.75">
      <c r="A263" s="4">
        <f t="shared" si="41"/>
        <v>237</v>
      </c>
      <c r="B263" s="6">
        <f t="shared" si="32"/>
        <v>1.748548889540391E-212</v>
      </c>
      <c r="C263" s="6">
        <f t="shared" si="33"/>
        <v>2.9800268931738377E-210</v>
      </c>
      <c r="D263" s="6">
        <f t="shared" si="34"/>
        <v>1.748548889540382E-212</v>
      </c>
      <c r="E263" s="6">
        <f t="shared" si="35"/>
        <v>2.04303362676472E-137</v>
      </c>
      <c r="F263" s="6">
        <f t="shared" si="36"/>
        <v>2.431210015850017E-135</v>
      </c>
      <c r="G263" s="6">
        <f t="shared" si="37"/>
        <v>2.043033626764712E-137</v>
      </c>
      <c r="H263" s="6">
        <f t="shared" si="38"/>
        <v>2.043033626764712E-137</v>
      </c>
      <c r="I263" s="6">
        <f t="shared" si="39"/>
        <v>221791.37398414564</v>
      </c>
      <c r="J263" s="6">
        <f t="shared" si="40"/>
        <v>221791.37398414564</v>
      </c>
    </row>
    <row r="264" spans="1:10" ht="12.75">
      <c r="A264" s="4">
        <f t="shared" si="41"/>
        <v>238</v>
      </c>
      <c r="B264" s="6">
        <f t="shared" si="32"/>
        <v>1.0199868522318895E-214</v>
      </c>
      <c r="C264" s="6">
        <f t="shared" si="33"/>
        <v>1.738349021018063E-212</v>
      </c>
      <c r="D264" s="6">
        <f t="shared" si="34"/>
        <v>1.0199868522318961E-214</v>
      </c>
      <c r="E264" s="6">
        <f t="shared" si="35"/>
        <v>1.7025280223039267E-139</v>
      </c>
      <c r="F264" s="6">
        <f t="shared" si="36"/>
        <v>2.0260083465416727E-137</v>
      </c>
      <c r="G264" s="6">
        <f t="shared" si="37"/>
        <v>1.702528022303933E-139</v>
      </c>
      <c r="H264" s="6">
        <f t="shared" si="38"/>
        <v>1.702528022303933E-139</v>
      </c>
      <c r="I264" s="6">
        <f t="shared" si="39"/>
        <v>222157.68047034505</v>
      </c>
      <c r="J264" s="6">
        <f t="shared" si="40"/>
        <v>222157.68047034505</v>
      </c>
    </row>
    <row r="265" spans="1:10" ht="12.75">
      <c r="A265" s="4">
        <f t="shared" si="41"/>
        <v>239</v>
      </c>
      <c r="B265" s="6">
        <f t="shared" si="32"/>
        <v>5.949923304686061E-217</v>
      </c>
      <c r="C265" s="6">
        <f t="shared" si="33"/>
        <v>1.01403692892721E-214</v>
      </c>
      <c r="D265" s="6">
        <f t="shared" si="34"/>
        <v>5.9499233046860525E-217</v>
      </c>
      <c r="E265" s="6">
        <f t="shared" si="35"/>
        <v>1.418773351919944E-141</v>
      </c>
      <c r="F265" s="6">
        <f t="shared" si="36"/>
        <v>1.6883402887847336E-139</v>
      </c>
      <c r="G265" s="6">
        <f t="shared" si="37"/>
        <v>1.4187733519199467E-141</v>
      </c>
      <c r="H265" s="6">
        <f t="shared" si="38"/>
        <v>1.4187733519199467E-141</v>
      </c>
      <c r="I265" s="6">
        <f t="shared" si="39"/>
        <v>222524.59194148783</v>
      </c>
      <c r="J265" s="6">
        <f t="shared" si="40"/>
        <v>222524.59194148783</v>
      </c>
    </row>
    <row r="266" spans="1:10" ht="12.75">
      <c r="A266" s="4">
        <f t="shared" si="41"/>
        <v>240</v>
      </c>
      <c r="B266" s="6">
        <f t="shared" si="32"/>
        <v>3.4707885944001977E-219</v>
      </c>
      <c r="C266" s="6">
        <f t="shared" si="33"/>
        <v>5.9152154187420506E-217</v>
      </c>
      <c r="D266" s="6">
        <f t="shared" si="34"/>
        <v>3.470788594400195E-219</v>
      </c>
      <c r="E266" s="6">
        <f t="shared" si="35"/>
        <v>1.1823111265999555E-143</v>
      </c>
      <c r="F266" s="6">
        <f t="shared" si="36"/>
        <v>1.406950240653947E-141</v>
      </c>
      <c r="G266" s="6">
        <f t="shared" si="37"/>
        <v>1.1823111265999614E-143</v>
      </c>
      <c r="H266" s="6">
        <f t="shared" si="38"/>
        <v>1.1823111265999614E-143</v>
      </c>
      <c r="I266" s="6">
        <f t="shared" si="39"/>
        <v>222892.1093967558</v>
      </c>
      <c r="J266" s="6">
        <f t="shared" si="40"/>
        <v>222892.1093967558</v>
      </c>
    </row>
    <row r="267" spans="1:10" ht="12.75">
      <c r="A267" s="4">
        <f t="shared" si="41"/>
        <v>241</v>
      </c>
      <c r="B267" s="6">
        <f t="shared" si="32"/>
        <v>2.0246266800667807E-221</v>
      </c>
      <c r="C267" s="6">
        <f t="shared" si="33"/>
        <v>3.4505423275995273E-219</v>
      </c>
      <c r="D267" s="6">
        <f t="shared" si="34"/>
        <v>2.0246266800667822E-221</v>
      </c>
      <c r="E267" s="6">
        <f t="shared" si="35"/>
        <v>9.852592721666345E-146</v>
      </c>
      <c r="F267" s="6">
        <f t="shared" si="36"/>
        <v>1.172458533878295E-143</v>
      </c>
      <c r="G267" s="6">
        <f t="shared" si="37"/>
        <v>9.852592721666436E-146</v>
      </c>
      <c r="H267" s="6">
        <f t="shared" si="38"/>
        <v>9.852592721666436E-146</v>
      </c>
      <c r="I267" s="6">
        <f t="shared" si="39"/>
        <v>223260.23383698106</v>
      </c>
      <c r="J267" s="6">
        <f t="shared" si="40"/>
        <v>223260.23383698106</v>
      </c>
    </row>
    <row r="268" spans="1:10" ht="12.75">
      <c r="A268" s="4">
        <f t="shared" si="41"/>
        <v>242</v>
      </c>
      <c r="B268" s="6">
        <f t="shared" si="32"/>
        <v>1.1810322300389563E-223</v>
      </c>
      <c r="C268" s="6">
        <f t="shared" si="33"/>
        <v>2.0128163577663927E-221</v>
      </c>
      <c r="D268" s="6">
        <f t="shared" si="34"/>
        <v>1.1810322300389504E-223</v>
      </c>
      <c r="E268" s="6">
        <f t="shared" si="35"/>
        <v>8.21049393472203E-148</v>
      </c>
      <c r="F268" s="6">
        <f t="shared" si="36"/>
        <v>9.770487782319215E-146</v>
      </c>
      <c r="G268" s="6">
        <f t="shared" si="37"/>
        <v>8.210493934722077E-148</v>
      </c>
      <c r="H268" s="6">
        <f t="shared" si="38"/>
        <v>8.210493934722077E-148</v>
      </c>
      <c r="I268" s="6">
        <f t="shared" si="39"/>
        <v>223628.96626464857</v>
      </c>
      <c r="J268" s="6">
        <f t="shared" si="40"/>
        <v>223628.96626464857</v>
      </c>
    </row>
    <row r="269" spans="1:10" ht="12.75">
      <c r="A269" s="4">
        <f t="shared" si="41"/>
        <v>243</v>
      </c>
      <c r="B269" s="6">
        <f t="shared" si="32"/>
        <v>6.88935467522721E-226</v>
      </c>
      <c r="C269" s="6">
        <f t="shared" si="33"/>
        <v>1.1741428753637232E-223</v>
      </c>
      <c r="D269" s="6">
        <f t="shared" si="34"/>
        <v>6.889354675227141E-226</v>
      </c>
      <c r="E269" s="6">
        <f t="shared" si="35"/>
        <v>6.842078278935064E-150</v>
      </c>
      <c r="F269" s="6">
        <f t="shared" si="36"/>
        <v>8.142073151932726E-148</v>
      </c>
      <c r="G269" s="6">
        <f t="shared" si="37"/>
        <v>6.842078278935129E-150</v>
      </c>
      <c r="H269" s="6">
        <f t="shared" si="38"/>
        <v>6.842078278935129E-150</v>
      </c>
      <c r="I269" s="6">
        <f t="shared" si="39"/>
        <v>223998.307683899</v>
      </c>
      <c r="J269" s="6">
        <f t="shared" si="40"/>
        <v>223998.307683899</v>
      </c>
    </row>
    <row r="270" spans="1:10" ht="12.75">
      <c r="A270" s="4">
        <f t="shared" si="41"/>
        <v>244</v>
      </c>
      <c r="B270" s="6">
        <f t="shared" si="32"/>
        <v>4.0187902272158324E-228</v>
      </c>
      <c r="C270" s="6">
        <f t="shared" si="33"/>
        <v>6.849166772954983E-226</v>
      </c>
      <c r="D270" s="6">
        <f t="shared" si="34"/>
        <v>4.0187902272158805E-228</v>
      </c>
      <c r="E270" s="6">
        <f t="shared" si="35"/>
        <v>5.701731899112608E-152</v>
      </c>
      <c r="F270" s="6">
        <f t="shared" si="36"/>
        <v>6.785060959944003E-150</v>
      </c>
      <c r="G270" s="6">
        <f t="shared" si="37"/>
        <v>5.701731899112586E-152</v>
      </c>
      <c r="H270" s="6">
        <f t="shared" si="38"/>
        <v>5.701731899112586E-152</v>
      </c>
      <c r="I270" s="6">
        <f t="shared" si="39"/>
        <v>224368.25910053152</v>
      </c>
      <c r="J270" s="6">
        <f t="shared" si="40"/>
        <v>224368.25910053152</v>
      </c>
    </row>
    <row r="271" spans="1:10" ht="12.75">
      <c r="A271" s="4">
        <f t="shared" si="41"/>
        <v>245</v>
      </c>
      <c r="B271" s="6">
        <f t="shared" si="32"/>
        <v>2.3442942992092637E-230</v>
      </c>
      <c r="C271" s="6">
        <f t="shared" si="33"/>
        <v>3.995347284223788E-228</v>
      </c>
      <c r="D271" s="6">
        <f t="shared" si="34"/>
        <v>2.3442942992092605E-230</v>
      </c>
      <c r="E271" s="6">
        <f t="shared" si="35"/>
        <v>4.751443249260488E-154</v>
      </c>
      <c r="F271" s="6">
        <f t="shared" si="36"/>
        <v>5.654217466619981E-152</v>
      </c>
      <c r="G271" s="6">
        <f t="shared" si="37"/>
        <v>4.751443249260505E-154</v>
      </c>
      <c r="H271" s="6">
        <f t="shared" si="38"/>
        <v>4.751443249260505E-154</v>
      </c>
      <c r="I271" s="6">
        <f t="shared" si="39"/>
        <v>224738.82152200636</v>
      </c>
      <c r="J271" s="6">
        <f t="shared" si="40"/>
        <v>224738.82152200636</v>
      </c>
    </row>
    <row r="272" spans="1:10" ht="12.75">
      <c r="A272" s="4">
        <f t="shared" si="41"/>
        <v>246</v>
      </c>
      <c r="B272" s="6">
        <f t="shared" si="32"/>
        <v>1.3675050078720687E-232</v>
      </c>
      <c r="C272" s="6">
        <f t="shared" si="33"/>
        <v>2.33061924913054E-230</v>
      </c>
      <c r="D272" s="6">
        <f t="shared" si="34"/>
        <v>1.3675050078720589E-232</v>
      </c>
      <c r="E272" s="6">
        <f t="shared" si="35"/>
        <v>3.959536041050421E-156</v>
      </c>
      <c r="F272" s="6">
        <f t="shared" si="36"/>
        <v>4.711847888850001E-154</v>
      </c>
      <c r="G272" s="6">
        <f t="shared" si="37"/>
        <v>3.959536041050439E-156</v>
      </c>
      <c r="H272" s="6">
        <f t="shared" si="38"/>
        <v>3.959536041050439E-156</v>
      </c>
      <c r="I272" s="6">
        <f t="shared" si="39"/>
        <v>225109.99595744768</v>
      </c>
      <c r="J272" s="6">
        <f t="shared" si="40"/>
        <v>225109.99595744768</v>
      </c>
    </row>
    <row r="273" spans="1:10" ht="12.75">
      <c r="A273" s="4">
        <f t="shared" si="41"/>
        <v>247</v>
      </c>
      <c r="B273" s="6">
        <f t="shared" si="32"/>
        <v>7.977112545920344E-235</v>
      </c>
      <c r="C273" s="6">
        <f t="shared" si="33"/>
        <v>1.3595278953261385E-232</v>
      </c>
      <c r="D273" s="6">
        <f t="shared" si="34"/>
        <v>7.977112545920322E-235</v>
      </c>
      <c r="E273" s="6">
        <f t="shared" si="35"/>
        <v>3.2996133675420324E-158</v>
      </c>
      <c r="F273" s="6">
        <f t="shared" si="36"/>
        <v>3.926539907375018E-156</v>
      </c>
      <c r="G273" s="6">
        <f t="shared" si="37"/>
        <v>3.299613367542053E-158</v>
      </c>
      <c r="H273" s="6">
        <f t="shared" si="38"/>
        <v>3.299613367542053E-158</v>
      </c>
      <c r="I273" s="6">
        <f t="shared" si="39"/>
        <v>225481.78341764634</v>
      </c>
      <c r="J273" s="6">
        <f t="shared" si="40"/>
        <v>225481.78341764634</v>
      </c>
    </row>
    <row r="274" spans="1:10" ht="12.75">
      <c r="A274" s="4">
        <f t="shared" si="41"/>
        <v>248</v>
      </c>
      <c r="B274" s="6">
        <f t="shared" si="32"/>
        <v>4.6533156517868547E-237</v>
      </c>
      <c r="C274" s="6">
        <f t="shared" si="33"/>
        <v>7.930579389402453E-235</v>
      </c>
      <c r="D274" s="6">
        <f t="shared" si="34"/>
        <v>4.653315651786875E-237</v>
      </c>
      <c r="E274" s="6">
        <f t="shared" si="35"/>
        <v>2.749677806285044E-160</v>
      </c>
      <c r="F274" s="6">
        <f t="shared" si="36"/>
        <v>3.2721165894792024E-158</v>
      </c>
      <c r="G274" s="6">
        <f t="shared" si="37"/>
        <v>2.749677806285063E-160</v>
      </c>
      <c r="H274" s="6">
        <f t="shared" si="38"/>
        <v>2.749677806285063E-160</v>
      </c>
      <c r="I274" s="6">
        <f t="shared" si="39"/>
        <v>225854.18491506253</v>
      </c>
      <c r="J274" s="6">
        <f t="shared" si="40"/>
        <v>225854.18491506253</v>
      </c>
    </row>
    <row r="275" spans="1:10" ht="12.75">
      <c r="A275" s="4">
        <f t="shared" si="41"/>
        <v>249</v>
      </c>
      <c r="B275" s="6">
        <f t="shared" si="32"/>
        <v>2.7144341302090103E-239</v>
      </c>
      <c r="C275" s="6">
        <f t="shared" si="33"/>
        <v>4.626171310484785E-237</v>
      </c>
      <c r="D275" s="6">
        <f t="shared" si="34"/>
        <v>2.7144341302089885E-239</v>
      </c>
      <c r="E275" s="6">
        <f t="shared" si="35"/>
        <v>2.2913981719042193E-162</v>
      </c>
      <c r="F275" s="6">
        <f t="shared" si="36"/>
        <v>2.726763824566021E-160</v>
      </c>
      <c r="G275" s="6">
        <f t="shared" si="37"/>
        <v>2.2913981719042045E-162</v>
      </c>
      <c r="H275" s="6">
        <f t="shared" si="38"/>
        <v>2.2913981719042045E-162</v>
      </c>
      <c r="I275" s="6">
        <f t="shared" si="39"/>
        <v>226227.20146382868</v>
      </c>
      <c r="J275" s="6">
        <f t="shared" si="40"/>
        <v>226227.20146382868</v>
      </c>
    </row>
    <row r="276" spans="1:10" ht="12.75">
      <c r="A276" s="4">
        <f t="shared" si="41"/>
        <v>250</v>
      </c>
      <c r="B276" s="6">
        <f t="shared" si="32"/>
        <v>1.583419909288577E-241</v>
      </c>
      <c r="C276" s="6">
        <f t="shared" si="33"/>
        <v>2.698599931116103E-239</v>
      </c>
      <c r="D276" s="6">
        <f t="shared" si="34"/>
        <v>1.583419909288566E-241</v>
      </c>
      <c r="E276" s="6">
        <f t="shared" si="35"/>
        <v>1.9094984765868372E-164</v>
      </c>
      <c r="F276" s="6">
        <f t="shared" si="36"/>
        <v>2.272303187138336E-162</v>
      </c>
      <c r="G276" s="6">
        <f t="shared" si="37"/>
        <v>1.909498476586827E-164</v>
      </c>
      <c r="H276" s="6">
        <f t="shared" si="38"/>
        <v>1.909498476586827E-164</v>
      </c>
      <c r="I276" s="6">
        <f t="shared" si="39"/>
        <v>226600.83407975207</v>
      </c>
      <c r="J276" s="6">
        <f t="shared" si="40"/>
        <v>226600.83407975207</v>
      </c>
    </row>
    <row r="277" spans="1:10" ht="12.75">
      <c r="A277" s="4">
        <f t="shared" si="41"/>
        <v>251</v>
      </c>
      <c r="B277" s="6">
        <f t="shared" si="32"/>
        <v>9.236616137516635E-244</v>
      </c>
      <c r="C277" s="6">
        <f t="shared" si="33"/>
        <v>1.5741832931510492E-241</v>
      </c>
      <c r="D277" s="6">
        <f t="shared" si="34"/>
        <v>9.236616137516607E-244</v>
      </c>
      <c r="E277" s="6">
        <f t="shared" si="35"/>
        <v>1.5912487304890227E-166</v>
      </c>
      <c r="F277" s="6">
        <f t="shared" si="36"/>
        <v>1.893585989281937E-164</v>
      </c>
      <c r="G277" s="6">
        <f t="shared" si="37"/>
        <v>1.5912487304890047E-166</v>
      </c>
      <c r="H277" s="6">
        <f t="shared" si="38"/>
        <v>1.5912487304890047E-166</v>
      </c>
      <c r="I277" s="6">
        <f t="shared" si="39"/>
        <v>226975.0837803177</v>
      </c>
      <c r="J277" s="6">
        <f t="shared" si="40"/>
        <v>226975.0837803177</v>
      </c>
    </row>
    <row r="278" spans="1:10" ht="12.75">
      <c r="A278" s="4">
        <f t="shared" si="41"/>
        <v>252</v>
      </c>
      <c r="B278" s="6">
        <f t="shared" si="32"/>
        <v>5.388026080218022E-246</v>
      </c>
      <c r="C278" s="6">
        <f t="shared" si="33"/>
        <v>9.182735876714427E-244</v>
      </c>
      <c r="D278" s="6">
        <f t="shared" si="34"/>
        <v>5.388026080218018E-246</v>
      </c>
      <c r="E278" s="6">
        <f t="shared" si="35"/>
        <v>1.3260406087408372E-168</v>
      </c>
      <c r="F278" s="6">
        <f t="shared" si="36"/>
        <v>1.5779883244015964E-166</v>
      </c>
      <c r="G278" s="6">
        <f t="shared" si="37"/>
        <v>1.3260406087408292E-168</v>
      </c>
      <c r="H278" s="6">
        <f t="shared" si="38"/>
        <v>1.3260406087408292E-168</v>
      </c>
      <c r="I278" s="6">
        <f t="shared" si="39"/>
        <v>227349.95158469107</v>
      </c>
      <c r="J278" s="6">
        <f t="shared" si="40"/>
        <v>227349.95158469107</v>
      </c>
    </row>
    <row r="279" spans="1:10" ht="12.75">
      <c r="A279" s="4">
        <f t="shared" si="41"/>
        <v>253</v>
      </c>
      <c r="B279" s="6">
        <f t="shared" si="32"/>
        <v>3.1430152134605103E-248</v>
      </c>
      <c r="C279" s="6">
        <f t="shared" si="33"/>
        <v>5.356595928083412E-246</v>
      </c>
      <c r="D279" s="6">
        <f t="shared" si="34"/>
        <v>3.1430152134605563E-248</v>
      </c>
      <c r="E279" s="6">
        <f t="shared" si="35"/>
        <v>1.1050338406173576E-170</v>
      </c>
      <c r="F279" s="6">
        <f t="shared" si="36"/>
        <v>1.3149902703346555E-168</v>
      </c>
      <c r="G279" s="6">
        <f t="shared" si="37"/>
        <v>1.1050338406173686E-170</v>
      </c>
      <c r="H279" s="6">
        <f t="shared" si="38"/>
        <v>1.1050338406173686E-170</v>
      </c>
      <c r="I279" s="6">
        <f t="shared" si="39"/>
        <v>227725.43851372082</v>
      </c>
      <c r="J279" s="6">
        <f t="shared" si="40"/>
        <v>227725.43851372082</v>
      </c>
    </row>
    <row r="280" spans="1:10" ht="12.75">
      <c r="A280" s="4">
        <f t="shared" si="41"/>
        <v>254</v>
      </c>
      <c r="B280" s="6">
        <f t="shared" si="32"/>
        <v>1.8334255411853246E-250</v>
      </c>
      <c r="C280" s="6">
        <f t="shared" si="33"/>
        <v>3.124680958048703E-248</v>
      </c>
      <c r="D280" s="6">
        <f t="shared" si="34"/>
        <v>1.8334255411853293E-250</v>
      </c>
      <c r="E280" s="6">
        <f t="shared" si="35"/>
        <v>9.208615338478072E-173</v>
      </c>
      <c r="F280" s="6">
        <f t="shared" si="36"/>
        <v>1.0958252252788905E-170</v>
      </c>
      <c r="G280" s="6">
        <f t="shared" si="37"/>
        <v>9.208615338478145E-173</v>
      </c>
      <c r="H280" s="6">
        <f t="shared" si="38"/>
        <v>9.208615338478145E-173</v>
      </c>
      <c r="I280" s="6">
        <f t="shared" si="39"/>
        <v>228101.54558994167</v>
      </c>
      <c r="J280" s="6">
        <f t="shared" si="40"/>
        <v>228101.54558994167</v>
      </c>
    </row>
    <row r="281" spans="1:10" ht="12.75">
      <c r="A281" s="4">
        <f t="shared" si="41"/>
        <v>255</v>
      </c>
      <c r="B281" s="6">
        <f t="shared" si="32"/>
        <v>1.0694982323581088E-252</v>
      </c>
      <c r="C281" s="6">
        <f t="shared" si="33"/>
        <v>1.822730558861748E-250</v>
      </c>
      <c r="D281" s="6">
        <f t="shared" si="34"/>
        <v>1.0694982323581232E-252</v>
      </c>
      <c r="E281" s="6">
        <f t="shared" si="35"/>
        <v>7.673846115398455E-175</v>
      </c>
      <c r="F281" s="6">
        <f t="shared" si="36"/>
        <v>9.131876877324161E-173</v>
      </c>
      <c r="G281" s="6">
        <f t="shared" si="37"/>
        <v>7.673846115398455E-175</v>
      </c>
      <c r="H281" s="6">
        <f t="shared" si="38"/>
        <v>7.673846115398455E-175</v>
      </c>
      <c r="I281" s="6">
        <f t="shared" si="39"/>
        <v>228478.27383757712</v>
      </c>
      <c r="J281" s="6">
        <f t="shared" si="40"/>
        <v>228478.27383757712</v>
      </c>
    </row>
    <row r="282" spans="1:10" ht="12.75">
      <c r="A282" s="4">
        <f t="shared" si="41"/>
        <v>256</v>
      </c>
      <c r="B282" s="6">
        <f t="shared" si="32"/>
        <v>6.238739688755719E-255</v>
      </c>
      <c r="C282" s="6">
        <f t="shared" si="33"/>
        <v>1.0632594926693675E-252</v>
      </c>
      <c r="D282" s="6">
        <f t="shared" si="34"/>
        <v>6.238739688755725E-255</v>
      </c>
      <c r="E282" s="6">
        <f t="shared" si="35"/>
        <v>6.394871762832045E-177</v>
      </c>
      <c r="F282" s="6">
        <f t="shared" si="36"/>
        <v>7.609897397770134E-175</v>
      </c>
      <c r="G282" s="6">
        <f t="shared" si="37"/>
        <v>6.394871762832053E-177</v>
      </c>
      <c r="H282" s="6">
        <f t="shared" si="38"/>
        <v>6.394871762832053E-177</v>
      </c>
      <c r="I282" s="6">
        <f t="shared" si="39"/>
        <v>228855.62428254227</v>
      </c>
      <c r="J282" s="6">
        <f t="shared" si="40"/>
        <v>228855.62428254227</v>
      </c>
    </row>
    <row r="283" spans="1:10" ht="12.75">
      <c r="A283" s="4">
        <f t="shared" si="41"/>
        <v>257</v>
      </c>
      <c r="B283" s="6">
        <f aca="true" t="shared" si="42" ref="B283:B346">$E$10/12*D282</f>
        <v>3.63926481844084E-257</v>
      </c>
      <c r="C283" s="6">
        <f aca="true" t="shared" si="43" ref="C283:C346">IF(D282&lt;($E$11-B283),D282-B283,$E$11-B283)</f>
        <v>6.202347040571316E-255</v>
      </c>
      <c r="D283" s="6">
        <f t="shared" si="34"/>
        <v>3.6392648184408864E-257</v>
      </c>
      <c r="E283" s="6">
        <f t="shared" si="35"/>
        <v>5.329059802360044E-179</v>
      </c>
      <c r="F283" s="6">
        <f t="shared" si="36"/>
        <v>6.3415811648084525E-177</v>
      </c>
      <c r="G283" s="6">
        <f t="shared" si="37"/>
        <v>5.32905980236005E-179</v>
      </c>
      <c r="H283" s="6">
        <f t="shared" si="38"/>
        <v>5.32905980236005E-179</v>
      </c>
      <c r="I283" s="6">
        <f t="shared" si="39"/>
        <v>229233.59795244658</v>
      </c>
      <c r="J283" s="6">
        <f t="shared" si="40"/>
        <v>229233.59795244658</v>
      </c>
    </row>
    <row r="284" spans="1:10" ht="12.75">
      <c r="A284" s="4">
        <f t="shared" si="41"/>
        <v>258</v>
      </c>
      <c r="B284" s="6">
        <f t="shared" si="42"/>
        <v>2.1229044774238505E-259</v>
      </c>
      <c r="C284" s="6">
        <f t="shared" si="43"/>
        <v>3.618035773666648E-257</v>
      </c>
      <c r="D284" s="6">
        <f aca="true" t="shared" si="44" ref="D284:D347">IF(D283&lt;=0,0,D283-C284)</f>
        <v>2.1229044774238652E-259</v>
      </c>
      <c r="E284" s="6">
        <f aca="true" t="shared" si="45" ref="E284:E347">$E$14/12*G283</f>
        <v>4.440883168633375E-181</v>
      </c>
      <c r="F284" s="6">
        <f aca="true" t="shared" si="46" ref="F284:F347">IF(G283&lt;($E$15-E284),G283-E284,$E$15-E284)</f>
        <v>5.284650970673716E-179</v>
      </c>
      <c r="G284" s="6">
        <f aca="true" t="shared" si="47" ref="G284:G347">IF(G283&lt;=0,0,G283-F284)</f>
        <v>4.440883168633407E-181</v>
      </c>
      <c r="H284" s="6">
        <f aca="true" t="shared" si="48" ref="H284:H347">G284+D284</f>
        <v>4.440883168633407E-181</v>
      </c>
      <c r="I284" s="6">
        <f aca="true" t="shared" si="49" ref="I284:I347">I283*(1+(((1+$E$7)^(1/12))-1))</f>
        <v>229612.19587659673</v>
      </c>
      <c r="J284" s="6">
        <f aca="true" t="shared" si="50" ref="J284:J347">I284-H284</f>
        <v>229612.19587659673</v>
      </c>
    </row>
    <row r="285" spans="1:10" ht="12.75">
      <c r="A285" s="4">
        <f aca="true" t="shared" si="51" ref="A285:A348">A284+1</f>
        <v>259</v>
      </c>
      <c r="B285" s="6">
        <f t="shared" si="42"/>
        <v>1.2383609451639215E-261</v>
      </c>
      <c r="C285" s="6">
        <f t="shared" si="43"/>
        <v>2.110520867972226E-259</v>
      </c>
      <c r="D285" s="6">
        <f t="shared" si="44"/>
        <v>1.2383609451639337E-261</v>
      </c>
      <c r="E285" s="6">
        <f t="shared" si="45"/>
        <v>3.7007359738611724E-183</v>
      </c>
      <c r="F285" s="6">
        <f t="shared" si="46"/>
        <v>4.4038758088947954E-181</v>
      </c>
      <c r="G285" s="6">
        <f t="shared" si="47"/>
        <v>3.700735973861151E-183</v>
      </c>
      <c r="H285" s="6">
        <f t="shared" si="48"/>
        <v>3.700735973861151E-183</v>
      </c>
      <c r="I285" s="6">
        <f t="shared" si="49"/>
        <v>229991.41908599937</v>
      </c>
      <c r="J285" s="6">
        <f t="shared" si="50"/>
        <v>229991.41908599937</v>
      </c>
    </row>
    <row r="286" spans="1:10" ht="12.75">
      <c r="A286" s="4">
        <f t="shared" si="51"/>
        <v>260</v>
      </c>
      <c r="B286" s="6">
        <f t="shared" si="42"/>
        <v>7.223772180122947E-264</v>
      </c>
      <c r="C286" s="6">
        <f t="shared" si="43"/>
        <v>1.2311371729838106E-261</v>
      </c>
      <c r="D286" s="6">
        <f t="shared" si="44"/>
        <v>7.22377218012304E-264</v>
      </c>
      <c r="E286" s="6">
        <f t="shared" si="45"/>
        <v>3.0839466448842925E-185</v>
      </c>
      <c r="F286" s="6">
        <f t="shared" si="46"/>
        <v>3.6698965074123082E-183</v>
      </c>
      <c r="G286" s="6">
        <f t="shared" si="47"/>
        <v>3.0839466448842814E-185</v>
      </c>
      <c r="H286" s="6">
        <f t="shared" si="48"/>
        <v>3.0839466448842814E-185</v>
      </c>
      <c r="I286" s="6">
        <f t="shared" si="49"/>
        <v>230371.2686133639</v>
      </c>
      <c r="J286" s="6">
        <f t="shared" si="50"/>
        <v>230371.2686133639</v>
      </c>
    </row>
    <row r="287" spans="1:10" ht="12.75">
      <c r="A287" s="4">
        <f t="shared" si="51"/>
        <v>261</v>
      </c>
      <c r="B287" s="6">
        <f t="shared" si="42"/>
        <v>4.213867105071773E-266</v>
      </c>
      <c r="C287" s="6">
        <f t="shared" si="43"/>
        <v>7.181633509072322E-264</v>
      </c>
      <c r="D287" s="6">
        <f t="shared" si="44"/>
        <v>4.213867105071757E-266</v>
      </c>
      <c r="E287" s="6">
        <f t="shared" si="45"/>
        <v>2.569955537403568E-187</v>
      </c>
      <c r="F287" s="6">
        <f t="shared" si="46"/>
        <v>3.058247089510246E-185</v>
      </c>
      <c r="G287" s="6">
        <f t="shared" si="47"/>
        <v>2.569955537403568E-187</v>
      </c>
      <c r="H287" s="6">
        <f t="shared" si="48"/>
        <v>2.569955537403568E-187</v>
      </c>
      <c r="I287" s="6">
        <f t="shared" si="49"/>
        <v>230751.74549310538</v>
      </c>
      <c r="J287" s="6">
        <f t="shared" si="50"/>
        <v>230751.74549310538</v>
      </c>
    </row>
    <row r="288" spans="1:10" ht="12.75">
      <c r="A288" s="4">
        <f t="shared" si="51"/>
        <v>262</v>
      </c>
      <c r="B288" s="6">
        <f t="shared" si="42"/>
        <v>2.4580891446251915E-268</v>
      </c>
      <c r="C288" s="6">
        <f t="shared" si="43"/>
        <v>4.189286213625505E-266</v>
      </c>
      <c r="D288" s="6">
        <f t="shared" si="44"/>
        <v>2.458089144625185E-268</v>
      </c>
      <c r="E288" s="6">
        <f t="shared" si="45"/>
        <v>2.141629614502973E-189</v>
      </c>
      <c r="F288" s="6">
        <f t="shared" si="46"/>
        <v>2.548539241258538E-187</v>
      </c>
      <c r="G288" s="6">
        <f t="shared" si="47"/>
        <v>2.141629614502997E-189</v>
      </c>
      <c r="H288" s="6">
        <f t="shared" si="48"/>
        <v>2.141629614502997E-189</v>
      </c>
      <c r="I288" s="6">
        <f t="shared" si="49"/>
        <v>231132.85076134725</v>
      </c>
      <c r="J288" s="6">
        <f t="shared" si="50"/>
        <v>231132.85076134725</v>
      </c>
    </row>
    <row r="289" spans="1:10" ht="12.75">
      <c r="A289" s="4">
        <f t="shared" si="51"/>
        <v>263</v>
      </c>
      <c r="B289" s="6">
        <f t="shared" si="42"/>
        <v>1.4338853343646914E-270</v>
      </c>
      <c r="C289" s="6">
        <f t="shared" si="43"/>
        <v>2.443750291281538E-268</v>
      </c>
      <c r="D289" s="6">
        <f t="shared" si="44"/>
        <v>1.4338853343647078E-270</v>
      </c>
      <c r="E289" s="6">
        <f t="shared" si="45"/>
        <v>1.784691345419164E-191</v>
      </c>
      <c r="F289" s="6">
        <f t="shared" si="46"/>
        <v>2.123782701048805E-189</v>
      </c>
      <c r="G289" s="6">
        <f t="shared" si="47"/>
        <v>1.7846913454191828E-191</v>
      </c>
      <c r="H289" s="6">
        <f t="shared" si="48"/>
        <v>1.7846913454191828E-191</v>
      </c>
      <c r="I289" s="6">
        <f t="shared" si="49"/>
        <v>231514.5854559242</v>
      </c>
      <c r="J289" s="6">
        <f t="shared" si="50"/>
        <v>231514.5854559242</v>
      </c>
    </row>
    <row r="290" spans="1:10" ht="12.75">
      <c r="A290" s="4">
        <f t="shared" si="51"/>
        <v>264</v>
      </c>
      <c r="B290" s="6">
        <f t="shared" si="42"/>
        <v>8.364331117127462E-273</v>
      </c>
      <c r="C290" s="6">
        <f t="shared" si="43"/>
        <v>1.4255210032475804E-270</v>
      </c>
      <c r="D290" s="6">
        <f t="shared" si="44"/>
        <v>8.364331117127403E-273</v>
      </c>
      <c r="E290" s="6">
        <f t="shared" si="45"/>
        <v>1.487242787849319E-193</v>
      </c>
      <c r="F290" s="6">
        <f t="shared" si="46"/>
        <v>1.7698189175406896E-191</v>
      </c>
      <c r="G290" s="6">
        <f t="shared" si="47"/>
        <v>1.4872427878493128E-193</v>
      </c>
      <c r="H290" s="6">
        <f t="shared" si="48"/>
        <v>1.4872427878493128E-193</v>
      </c>
      <c r="I290" s="6">
        <f t="shared" si="49"/>
        <v>231896.95061638503</v>
      </c>
      <c r="J290" s="6">
        <f t="shared" si="50"/>
        <v>231896.95061638503</v>
      </c>
    </row>
    <row r="291" spans="1:10" ht="12.75">
      <c r="A291" s="4">
        <f t="shared" si="51"/>
        <v>265</v>
      </c>
      <c r="B291" s="6">
        <f t="shared" si="42"/>
        <v>4.879193151657652E-275</v>
      </c>
      <c r="C291" s="6">
        <f t="shared" si="43"/>
        <v>8.315539185610827E-273</v>
      </c>
      <c r="D291" s="6">
        <f t="shared" si="44"/>
        <v>4.879193151657628E-275</v>
      </c>
      <c r="E291" s="6">
        <f t="shared" si="45"/>
        <v>1.2393689898744274E-195</v>
      </c>
      <c r="F291" s="6">
        <f t="shared" si="46"/>
        <v>1.4748490979505685E-193</v>
      </c>
      <c r="G291" s="6">
        <f t="shared" si="47"/>
        <v>1.2393689898744224E-195</v>
      </c>
      <c r="H291" s="6">
        <f t="shared" si="48"/>
        <v>1.2393689898744224E-195</v>
      </c>
      <c r="I291" s="6">
        <f t="shared" si="49"/>
        <v>232279.94728399537</v>
      </c>
      <c r="J291" s="6">
        <f t="shared" si="50"/>
        <v>232279.94728399537</v>
      </c>
    </row>
    <row r="292" spans="1:10" ht="12.75">
      <c r="A292" s="4">
        <f t="shared" si="51"/>
        <v>266</v>
      </c>
      <c r="B292" s="6">
        <f t="shared" si="42"/>
        <v>2.8461960051336164E-277</v>
      </c>
      <c r="C292" s="6">
        <f t="shared" si="43"/>
        <v>4.8507311916062915E-275</v>
      </c>
      <c r="D292" s="6">
        <f t="shared" si="44"/>
        <v>2.8461960051336204E-277</v>
      </c>
      <c r="E292" s="6">
        <f t="shared" si="45"/>
        <v>1.0328074915620186E-197</v>
      </c>
      <c r="F292" s="6">
        <f t="shared" si="46"/>
        <v>1.2290409149588022E-195</v>
      </c>
      <c r="G292" s="6">
        <f t="shared" si="47"/>
        <v>1.03280749156202E-197</v>
      </c>
      <c r="H292" s="6">
        <f t="shared" si="48"/>
        <v>1.03280749156202E-197</v>
      </c>
      <c r="I292" s="6">
        <f t="shared" si="49"/>
        <v>232663.57650174064</v>
      </c>
      <c r="J292" s="6">
        <f t="shared" si="50"/>
        <v>232663.57650174064</v>
      </c>
    </row>
    <row r="293" spans="1:10" ht="12.75">
      <c r="A293" s="4">
        <f t="shared" si="51"/>
        <v>267</v>
      </c>
      <c r="B293" s="6">
        <f t="shared" si="42"/>
        <v>1.660281002994612E-279</v>
      </c>
      <c r="C293" s="6">
        <f t="shared" si="43"/>
        <v>2.829593195103674E-277</v>
      </c>
      <c r="D293" s="6">
        <f t="shared" si="44"/>
        <v>1.6602810029946213E-279</v>
      </c>
      <c r="E293" s="6">
        <f t="shared" si="45"/>
        <v>8.606729096350166E-200</v>
      </c>
      <c r="F293" s="6">
        <f t="shared" si="46"/>
        <v>1.0242007624656698E-197</v>
      </c>
      <c r="G293" s="6">
        <f t="shared" si="47"/>
        <v>8.606729096350166E-200</v>
      </c>
      <c r="H293" s="6">
        <f t="shared" si="48"/>
        <v>8.606729096350166E-200</v>
      </c>
      <c r="I293" s="6">
        <f t="shared" si="49"/>
        <v>233047.8393143288</v>
      </c>
      <c r="J293" s="6">
        <f t="shared" si="50"/>
        <v>233047.8393143288</v>
      </c>
    </row>
    <row r="294" spans="1:10" ht="12.75">
      <c r="A294" s="4">
        <f t="shared" si="51"/>
        <v>268</v>
      </c>
      <c r="B294" s="6">
        <f t="shared" si="42"/>
        <v>9.684972517468625E-282</v>
      </c>
      <c r="C294" s="6">
        <f t="shared" si="43"/>
        <v>1.6505960304771526E-279</v>
      </c>
      <c r="D294" s="6">
        <f t="shared" si="44"/>
        <v>9.684972517468708E-282</v>
      </c>
      <c r="E294" s="6">
        <f t="shared" si="45"/>
        <v>7.1722742469584715E-202</v>
      </c>
      <c r="F294" s="6">
        <f t="shared" si="46"/>
        <v>8.535006353880581E-200</v>
      </c>
      <c r="G294" s="6">
        <f t="shared" si="47"/>
        <v>7.17227424695848E-202</v>
      </c>
      <c r="H294" s="6">
        <f t="shared" si="48"/>
        <v>7.17227424695848E-202</v>
      </c>
      <c r="I294" s="6">
        <f t="shared" si="49"/>
        <v>233432.73676819325</v>
      </c>
      <c r="J294" s="6">
        <f t="shared" si="50"/>
        <v>233432.73676819325</v>
      </c>
    </row>
    <row r="295" spans="1:10" ht="12.75">
      <c r="A295" s="4">
        <f t="shared" si="51"/>
        <v>269</v>
      </c>
      <c r="B295" s="6">
        <f t="shared" si="42"/>
        <v>5.649567301856746E-284</v>
      </c>
      <c r="C295" s="6">
        <f t="shared" si="43"/>
        <v>9.62847684445014E-282</v>
      </c>
      <c r="D295" s="6">
        <f t="shared" si="44"/>
        <v>5.649567301856734E-284</v>
      </c>
      <c r="E295" s="6">
        <f t="shared" si="45"/>
        <v>5.976895205798733E-204</v>
      </c>
      <c r="F295" s="6">
        <f t="shared" si="46"/>
        <v>7.112505294900493E-202</v>
      </c>
      <c r="G295" s="6">
        <f t="shared" si="47"/>
        <v>5.976895205798697E-204</v>
      </c>
      <c r="H295" s="6">
        <f t="shared" si="48"/>
        <v>5.976895205798697E-204</v>
      </c>
      <c r="I295" s="6">
        <f t="shared" si="49"/>
        <v>233818.26991149568</v>
      </c>
      <c r="J295" s="6">
        <f t="shared" si="50"/>
        <v>233818.26991149568</v>
      </c>
    </row>
    <row r="296" spans="1:10" ht="12.75">
      <c r="A296" s="4">
        <f t="shared" si="51"/>
        <v>270</v>
      </c>
      <c r="B296" s="6">
        <f t="shared" si="42"/>
        <v>3.295580926083095E-286</v>
      </c>
      <c r="C296" s="6">
        <f t="shared" si="43"/>
        <v>5.616611492595903E-284</v>
      </c>
      <c r="D296" s="6">
        <f t="shared" si="44"/>
        <v>3.2955809260831266E-286</v>
      </c>
      <c r="E296" s="6">
        <f t="shared" si="45"/>
        <v>4.980746004832247E-206</v>
      </c>
      <c r="F296" s="6">
        <f t="shared" si="46"/>
        <v>5.9270877457503745E-204</v>
      </c>
      <c r="G296" s="6">
        <f t="shared" si="47"/>
        <v>4.9807460048322284E-206</v>
      </c>
      <c r="H296" s="6">
        <f t="shared" si="48"/>
        <v>4.9807460048322284E-206</v>
      </c>
      <c r="I296" s="6">
        <f t="shared" si="49"/>
        <v>234204.43979412885</v>
      </c>
      <c r="J296" s="6">
        <f t="shared" si="50"/>
        <v>234204.43979412885</v>
      </c>
    </row>
    <row r="297" spans="1:10" ht="12.75">
      <c r="A297" s="4">
        <f t="shared" si="51"/>
        <v>271</v>
      </c>
      <c r="B297" s="6">
        <f t="shared" si="42"/>
        <v>1.922422206881824E-288</v>
      </c>
      <c r="C297" s="6">
        <f t="shared" si="43"/>
        <v>3.2763567040143083E-286</v>
      </c>
      <c r="D297" s="6">
        <f t="shared" si="44"/>
        <v>1.92242220688183E-288</v>
      </c>
      <c r="E297" s="6">
        <f t="shared" si="45"/>
        <v>4.150621670693523E-208</v>
      </c>
      <c r="F297" s="6">
        <f t="shared" si="46"/>
        <v>4.939239788125293E-206</v>
      </c>
      <c r="G297" s="6">
        <f t="shared" si="47"/>
        <v>4.150621670693516E-208</v>
      </c>
      <c r="H297" s="6">
        <f t="shared" si="48"/>
        <v>4.150621670693516E-208</v>
      </c>
      <c r="I297" s="6">
        <f t="shared" si="49"/>
        <v>234591.24746771954</v>
      </c>
      <c r="J297" s="6">
        <f t="shared" si="50"/>
        <v>234591.24746771954</v>
      </c>
    </row>
    <row r="298" spans="1:10" ht="12.75">
      <c r="A298" s="4">
        <f t="shared" si="51"/>
        <v>272</v>
      </c>
      <c r="B298" s="6">
        <f t="shared" si="42"/>
        <v>1.121412954014401E-290</v>
      </c>
      <c r="C298" s="6">
        <f t="shared" si="43"/>
        <v>1.911208077341686E-288</v>
      </c>
      <c r="D298" s="6">
        <f t="shared" si="44"/>
        <v>1.1214129540143946E-290</v>
      </c>
      <c r="E298" s="6">
        <f t="shared" si="45"/>
        <v>3.4588513922445967E-210</v>
      </c>
      <c r="F298" s="6">
        <f t="shared" si="46"/>
        <v>4.11603315677107E-208</v>
      </c>
      <c r="G298" s="6">
        <f t="shared" si="47"/>
        <v>3.458851392244614E-210</v>
      </c>
      <c r="H298" s="6">
        <f t="shared" si="48"/>
        <v>3.458851392244614E-210</v>
      </c>
      <c r="I298" s="6">
        <f t="shared" si="49"/>
        <v>234978.69398563137</v>
      </c>
      <c r="J298" s="6">
        <f t="shared" si="50"/>
        <v>234978.69398563137</v>
      </c>
    </row>
    <row r="299" spans="1:10" ht="12.75">
      <c r="A299" s="4">
        <f t="shared" si="51"/>
        <v>273</v>
      </c>
      <c r="B299" s="6">
        <f t="shared" si="42"/>
        <v>6.541575565083969E-293</v>
      </c>
      <c r="C299" s="6">
        <f t="shared" si="43"/>
        <v>1.1148713784493106E-290</v>
      </c>
      <c r="D299" s="6">
        <f t="shared" si="44"/>
        <v>6.54157556508397E-293</v>
      </c>
      <c r="E299" s="6">
        <f t="shared" si="45"/>
        <v>2.8823761602038454E-212</v>
      </c>
      <c r="F299" s="6">
        <f t="shared" si="46"/>
        <v>3.430027630642576E-210</v>
      </c>
      <c r="G299" s="6">
        <f t="shared" si="47"/>
        <v>2.8823761602038317E-212</v>
      </c>
      <c r="H299" s="6">
        <f t="shared" si="48"/>
        <v>2.8823761602038317E-212</v>
      </c>
      <c r="I299" s="6">
        <f t="shared" si="49"/>
        <v>235366.78040296768</v>
      </c>
      <c r="J299" s="6">
        <f t="shared" si="50"/>
        <v>235366.78040296768</v>
      </c>
    </row>
    <row r="300" spans="1:10" ht="12.75">
      <c r="A300" s="4">
        <f t="shared" si="51"/>
        <v>274</v>
      </c>
      <c r="B300" s="6">
        <f t="shared" si="42"/>
        <v>3.815919079632316E-295</v>
      </c>
      <c r="C300" s="6">
        <f t="shared" si="43"/>
        <v>6.503416374287647E-293</v>
      </c>
      <c r="D300" s="6">
        <f t="shared" si="44"/>
        <v>3.8159190796323486E-295</v>
      </c>
      <c r="E300" s="6">
        <f t="shared" si="45"/>
        <v>2.401980133503193E-214</v>
      </c>
      <c r="F300" s="6">
        <f t="shared" si="46"/>
        <v>2.8583563588687996E-212</v>
      </c>
      <c r="G300" s="6">
        <f t="shared" si="47"/>
        <v>2.4019801335032036E-214</v>
      </c>
      <c r="H300" s="6">
        <f t="shared" si="48"/>
        <v>2.4019801335032036E-214</v>
      </c>
      <c r="I300" s="6">
        <f t="shared" si="49"/>
        <v>235755.50777657438</v>
      </c>
      <c r="J300" s="6">
        <f t="shared" si="50"/>
        <v>235755.50777657438</v>
      </c>
    </row>
    <row r="301" spans="1:10" ht="12.75">
      <c r="A301" s="4">
        <f t="shared" si="51"/>
        <v>275</v>
      </c>
      <c r="B301" s="6">
        <f t="shared" si="42"/>
        <v>2.2259527964522035E-297</v>
      </c>
      <c r="C301" s="6">
        <f t="shared" si="43"/>
        <v>3.7936595516678266E-295</v>
      </c>
      <c r="D301" s="6">
        <f t="shared" si="44"/>
        <v>2.2259527964521964E-297</v>
      </c>
      <c r="E301" s="6">
        <f t="shared" si="45"/>
        <v>2.0016501112526697E-216</v>
      </c>
      <c r="F301" s="6">
        <f t="shared" si="46"/>
        <v>2.381963632390677E-214</v>
      </c>
      <c r="G301" s="6">
        <f t="shared" si="47"/>
        <v>2.0016501112526642E-216</v>
      </c>
      <c r="H301" s="6">
        <f t="shared" si="48"/>
        <v>2.0016501112526642E-216</v>
      </c>
      <c r="I301" s="6">
        <f t="shared" si="49"/>
        <v>236144.87716504288</v>
      </c>
      <c r="J301" s="6">
        <f t="shared" si="50"/>
        <v>236144.87716504288</v>
      </c>
    </row>
    <row r="302" spans="1:10" ht="12.75">
      <c r="A302" s="4">
        <f t="shared" si="51"/>
        <v>276</v>
      </c>
      <c r="B302" s="6">
        <f t="shared" si="42"/>
        <v>1.2984724645971145E-299</v>
      </c>
      <c r="C302" s="6">
        <f t="shared" si="43"/>
        <v>2.212968071806225E-297</v>
      </c>
      <c r="D302" s="6">
        <f t="shared" si="44"/>
        <v>1.298472464597124E-299</v>
      </c>
      <c r="E302" s="6">
        <f t="shared" si="45"/>
        <v>1.66804175937722E-218</v>
      </c>
      <c r="F302" s="6">
        <f t="shared" si="46"/>
        <v>1.984969693658892E-216</v>
      </c>
      <c r="G302" s="6">
        <f t="shared" si="47"/>
        <v>1.6680417593772266E-218</v>
      </c>
      <c r="H302" s="6">
        <f t="shared" si="48"/>
        <v>1.6680417593772266E-218</v>
      </c>
      <c r="I302" s="6">
        <f t="shared" si="49"/>
        <v>236534.8896287129</v>
      </c>
      <c r="J302" s="6">
        <f t="shared" si="50"/>
        <v>236534.8896287129</v>
      </c>
    </row>
    <row r="303" spans="1:10" ht="12.75">
      <c r="A303" s="4">
        <f t="shared" si="51"/>
        <v>277</v>
      </c>
      <c r="B303" s="6">
        <f t="shared" si="42"/>
        <v>7.574422710149891E-302</v>
      </c>
      <c r="C303" s="6">
        <f t="shared" si="43"/>
        <v>1.2908980418869742E-299</v>
      </c>
      <c r="D303" s="6">
        <f t="shared" si="44"/>
        <v>7.574422710149844E-302</v>
      </c>
      <c r="E303" s="6">
        <f t="shared" si="45"/>
        <v>1.3900347994810222E-220</v>
      </c>
      <c r="F303" s="6">
        <f t="shared" si="46"/>
        <v>1.6541414113824164E-218</v>
      </c>
      <c r="G303" s="6">
        <f t="shared" si="47"/>
        <v>1.3900347994810222E-220</v>
      </c>
      <c r="H303" s="6">
        <f t="shared" si="48"/>
        <v>1.3900347994810222E-220</v>
      </c>
      <c r="I303" s="6">
        <f t="shared" si="49"/>
        <v>236925.54622967544</v>
      </c>
      <c r="J303" s="6">
        <f t="shared" si="50"/>
        <v>236925.54622967544</v>
      </c>
    </row>
    <row r="304" spans="1:10" ht="12.75">
      <c r="A304" s="4">
        <f t="shared" si="51"/>
        <v>278</v>
      </c>
      <c r="B304" s="6">
        <f t="shared" si="42"/>
        <v>4.41841324758741E-304</v>
      </c>
      <c r="C304" s="6">
        <f t="shared" si="43"/>
        <v>7.53023857767397E-302</v>
      </c>
      <c r="D304" s="6">
        <f t="shared" si="44"/>
        <v>4.418413247587449E-304</v>
      </c>
      <c r="E304" s="6">
        <f t="shared" si="45"/>
        <v>1.1583623329008519E-222</v>
      </c>
      <c r="F304" s="6">
        <f t="shared" si="46"/>
        <v>1.3784511761520137E-220</v>
      </c>
      <c r="G304" s="6">
        <f t="shared" si="47"/>
        <v>1.1583623329008452E-222</v>
      </c>
      <c r="H304" s="6">
        <f t="shared" si="48"/>
        <v>1.1583623329008452E-222</v>
      </c>
      <c r="I304" s="6">
        <f t="shared" si="49"/>
        <v>237316.84803177562</v>
      </c>
      <c r="J304" s="6">
        <f t="shared" si="50"/>
        <v>237316.84803177562</v>
      </c>
    </row>
    <row r="305" spans="1:10" ht="12.75">
      <c r="A305" s="4">
        <f t="shared" si="51"/>
        <v>279</v>
      </c>
      <c r="B305" s="6">
        <f t="shared" si="42"/>
        <v>2.5774077277593454E-306</v>
      </c>
      <c r="C305" s="6">
        <f t="shared" si="43"/>
        <v>4.3926391703098556E-304</v>
      </c>
      <c r="D305" s="6">
        <f t="shared" si="44"/>
        <v>2.5774077277593713E-306</v>
      </c>
      <c r="E305" s="6">
        <f t="shared" si="45"/>
        <v>9.653019440840377E-225</v>
      </c>
      <c r="F305" s="6">
        <f t="shared" si="46"/>
        <v>1.1487093134600048E-222</v>
      </c>
      <c r="G305" s="6">
        <f t="shared" si="47"/>
        <v>9.653019440840418E-225</v>
      </c>
      <c r="H305" s="6">
        <f t="shared" si="48"/>
        <v>9.653019440840418E-225</v>
      </c>
      <c r="I305" s="6">
        <f t="shared" si="49"/>
        <v>237708.79610061555</v>
      </c>
      <c r="J305" s="6">
        <f t="shared" si="50"/>
        <v>237708.79610061555</v>
      </c>
    </row>
    <row r="306" spans="1:10" ht="12.75">
      <c r="A306" s="4">
        <f t="shared" si="51"/>
        <v>280</v>
      </c>
      <c r="B306" s="6">
        <f t="shared" si="42"/>
        <v>0</v>
      </c>
      <c r="C306" s="6">
        <f t="shared" si="43"/>
        <v>2.5774077277593713E-306</v>
      </c>
      <c r="D306" s="6">
        <f t="shared" si="44"/>
        <v>0</v>
      </c>
      <c r="E306" s="6">
        <f t="shared" si="45"/>
        <v>8.044182867367015E-227</v>
      </c>
      <c r="F306" s="6">
        <f t="shared" si="46"/>
        <v>9.572577612166748E-225</v>
      </c>
      <c r="G306" s="6">
        <f t="shared" si="47"/>
        <v>8.044182867366999E-227</v>
      </c>
      <c r="H306" s="6">
        <f t="shared" si="48"/>
        <v>8.044182867366999E-227</v>
      </c>
      <c r="I306" s="6">
        <f t="shared" si="49"/>
        <v>238101.3915035573</v>
      </c>
      <c r="J306" s="6">
        <f t="shared" si="50"/>
        <v>238101.3915035573</v>
      </c>
    </row>
    <row r="307" spans="1:10" ht="12.75">
      <c r="A307" s="4">
        <f t="shared" si="51"/>
        <v>281</v>
      </c>
      <c r="B307" s="6">
        <f t="shared" si="42"/>
        <v>0</v>
      </c>
      <c r="C307" s="6">
        <f t="shared" si="43"/>
        <v>0</v>
      </c>
      <c r="D307" s="6">
        <f t="shared" si="44"/>
        <v>0</v>
      </c>
      <c r="E307" s="6">
        <f t="shared" si="45"/>
        <v>6.703485722805832E-229</v>
      </c>
      <c r="F307" s="6">
        <f t="shared" si="46"/>
        <v>7.977148010138941E-227</v>
      </c>
      <c r="G307" s="6">
        <f t="shared" si="47"/>
        <v>6.703485722805801E-229</v>
      </c>
      <c r="H307" s="6">
        <f t="shared" si="48"/>
        <v>6.703485722805801E-229</v>
      </c>
      <c r="I307" s="6">
        <f t="shared" si="49"/>
        <v>238494.63530972577</v>
      </c>
      <c r="J307" s="6">
        <f t="shared" si="50"/>
        <v>238494.63530972577</v>
      </c>
    </row>
    <row r="308" spans="1:10" ht="12.75">
      <c r="A308" s="4">
        <f t="shared" si="51"/>
        <v>282</v>
      </c>
      <c r="B308" s="6">
        <f t="shared" si="42"/>
        <v>0</v>
      </c>
      <c r="C308" s="6">
        <f t="shared" si="43"/>
        <v>0</v>
      </c>
      <c r="D308" s="6">
        <f t="shared" si="44"/>
        <v>0</v>
      </c>
      <c r="E308" s="6">
        <f t="shared" si="45"/>
        <v>5.586238102338168E-231</v>
      </c>
      <c r="F308" s="6">
        <f t="shared" si="46"/>
        <v>6.647623341782419E-229</v>
      </c>
      <c r="G308" s="6">
        <f t="shared" si="47"/>
        <v>5.586238102338207E-231</v>
      </c>
      <c r="H308" s="6">
        <f t="shared" si="48"/>
        <v>5.586238102338207E-231</v>
      </c>
      <c r="I308" s="6">
        <f t="shared" si="49"/>
        <v>238888.52859001159</v>
      </c>
      <c r="J308" s="6">
        <f t="shared" si="50"/>
        <v>238888.52859001159</v>
      </c>
    </row>
    <row r="309" spans="1:10" ht="12.75">
      <c r="A309" s="4">
        <f t="shared" si="51"/>
        <v>283</v>
      </c>
      <c r="B309" s="6">
        <f t="shared" si="42"/>
        <v>0</v>
      </c>
      <c r="C309" s="6">
        <f t="shared" si="43"/>
        <v>0</v>
      </c>
      <c r="D309" s="6">
        <f t="shared" si="44"/>
        <v>0</v>
      </c>
      <c r="E309" s="6">
        <f t="shared" si="45"/>
        <v>4.655198418615172E-233</v>
      </c>
      <c r="F309" s="6">
        <f t="shared" si="46"/>
        <v>5.539686118152055E-231</v>
      </c>
      <c r="G309" s="6">
        <f t="shared" si="47"/>
        <v>4.6551984186152105E-233</v>
      </c>
      <c r="H309" s="6">
        <f t="shared" si="48"/>
        <v>4.6551984186152105E-233</v>
      </c>
      <c r="I309" s="6">
        <f t="shared" si="49"/>
        <v>239283.0724170741</v>
      </c>
      <c r="J309" s="6">
        <f t="shared" si="50"/>
        <v>239283.0724170741</v>
      </c>
    </row>
    <row r="310" spans="1:10" ht="12.75">
      <c r="A310" s="4">
        <f t="shared" si="51"/>
        <v>284</v>
      </c>
      <c r="B310" s="6">
        <f t="shared" si="42"/>
        <v>0</v>
      </c>
      <c r="C310" s="6">
        <f t="shared" si="43"/>
        <v>0</v>
      </c>
      <c r="D310" s="6">
        <f t="shared" si="44"/>
        <v>0</v>
      </c>
      <c r="E310" s="6">
        <f t="shared" si="45"/>
        <v>3.879332015512675E-235</v>
      </c>
      <c r="F310" s="6">
        <f t="shared" si="46"/>
        <v>4.6164050984600835E-233</v>
      </c>
      <c r="G310" s="6">
        <f t="shared" si="47"/>
        <v>3.879332015512693E-235</v>
      </c>
      <c r="H310" s="6">
        <f t="shared" si="48"/>
        <v>3.879332015512693E-235</v>
      </c>
      <c r="I310" s="6">
        <f t="shared" si="49"/>
        <v>239678.26786534415</v>
      </c>
      <c r="J310" s="6">
        <f t="shared" si="50"/>
        <v>239678.26786534415</v>
      </c>
    </row>
    <row r="311" spans="1:10" ht="12.75">
      <c r="A311" s="4">
        <f t="shared" si="51"/>
        <v>285</v>
      </c>
      <c r="B311" s="6">
        <f t="shared" si="42"/>
        <v>0</v>
      </c>
      <c r="C311" s="6">
        <f t="shared" si="43"/>
        <v>0</v>
      </c>
      <c r="D311" s="6">
        <f t="shared" si="44"/>
        <v>0</v>
      </c>
      <c r="E311" s="6">
        <f t="shared" si="45"/>
        <v>3.232776679593911E-237</v>
      </c>
      <c r="F311" s="6">
        <f t="shared" si="46"/>
        <v>3.847004248716754E-235</v>
      </c>
      <c r="G311" s="6">
        <f t="shared" si="47"/>
        <v>3.2327766795938924E-237</v>
      </c>
      <c r="H311" s="6">
        <f t="shared" si="48"/>
        <v>3.2327766795938924E-237</v>
      </c>
      <c r="I311" s="6">
        <f t="shared" si="49"/>
        <v>240074.1160110272</v>
      </c>
      <c r="J311" s="6">
        <f t="shared" si="50"/>
        <v>240074.1160110272</v>
      </c>
    </row>
    <row r="312" spans="1:10" ht="12.75">
      <c r="A312" s="4">
        <f t="shared" si="51"/>
        <v>286</v>
      </c>
      <c r="B312" s="6">
        <f t="shared" si="42"/>
        <v>0</v>
      </c>
      <c r="C312" s="6">
        <f t="shared" si="43"/>
        <v>0</v>
      </c>
      <c r="D312" s="6">
        <f t="shared" si="44"/>
        <v>0</v>
      </c>
      <c r="E312" s="6">
        <f t="shared" si="45"/>
        <v>2.6939805663282436E-239</v>
      </c>
      <c r="F312" s="6">
        <f t="shared" si="46"/>
        <v>3.20583687393061E-237</v>
      </c>
      <c r="G312" s="6">
        <f t="shared" si="47"/>
        <v>2.693980566328269E-239</v>
      </c>
      <c r="H312" s="6">
        <f t="shared" si="48"/>
        <v>2.693980566328269E-239</v>
      </c>
      <c r="I312" s="6">
        <f t="shared" si="49"/>
        <v>240470.61793210602</v>
      </c>
      <c r="J312" s="6">
        <f t="shared" si="50"/>
        <v>240470.61793210602</v>
      </c>
    </row>
    <row r="313" spans="1:10" ht="12.75">
      <c r="A313" s="4">
        <f t="shared" si="51"/>
        <v>287</v>
      </c>
      <c r="B313" s="6">
        <f t="shared" si="42"/>
        <v>0</v>
      </c>
      <c r="C313" s="6">
        <f t="shared" si="43"/>
        <v>0</v>
      </c>
      <c r="D313" s="6">
        <f t="shared" si="44"/>
        <v>0</v>
      </c>
      <c r="E313" s="6">
        <f t="shared" si="45"/>
        <v>2.2449838052735576E-241</v>
      </c>
      <c r="F313" s="6">
        <f t="shared" si="46"/>
        <v>2.6715307282755337E-239</v>
      </c>
      <c r="G313" s="6">
        <f t="shared" si="47"/>
        <v>2.2449838052735406E-241</v>
      </c>
      <c r="H313" s="6">
        <f t="shared" si="48"/>
        <v>2.2449838052735406E-241</v>
      </c>
      <c r="I313" s="6">
        <f t="shared" si="49"/>
        <v>240867.77470834387</v>
      </c>
      <c r="J313" s="6">
        <f t="shared" si="50"/>
        <v>240867.77470834387</v>
      </c>
    </row>
    <row r="314" spans="1:10" ht="12.75">
      <c r="A314" s="4">
        <f t="shared" si="51"/>
        <v>288</v>
      </c>
      <c r="B314" s="6">
        <f t="shared" si="42"/>
        <v>0</v>
      </c>
      <c r="C314" s="6">
        <f t="shared" si="43"/>
        <v>0</v>
      </c>
      <c r="D314" s="6">
        <f t="shared" si="44"/>
        <v>0</v>
      </c>
      <c r="E314" s="6">
        <f t="shared" si="45"/>
        <v>1.8708198377279503E-243</v>
      </c>
      <c r="F314" s="6">
        <f t="shared" si="46"/>
        <v>2.226275606896261E-241</v>
      </c>
      <c r="G314" s="6">
        <f t="shared" si="47"/>
        <v>1.8708198377279483E-243</v>
      </c>
      <c r="H314" s="6">
        <f t="shared" si="48"/>
        <v>1.8708198377279483E-243</v>
      </c>
      <c r="I314" s="6">
        <f t="shared" si="49"/>
        <v>241265.58742128732</v>
      </c>
      <c r="J314" s="6">
        <f t="shared" si="50"/>
        <v>241265.58742128732</v>
      </c>
    </row>
    <row r="315" spans="1:10" ht="12.75">
      <c r="A315" s="4">
        <f t="shared" si="51"/>
        <v>289</v>
      </c>
      <c r="B315" s="6">
        <f t="shared" si="42"/>
        <v>0</v>
      </c>
      <c r="C315" s="6">
        <f t="shared" si="43"/>
        <v>0</v>
      </c>
      <c r="D315" s="6">
        <f t="shared" si="44"/>
        <v>0</v>
      </c>
      <c r="E315" s="6">
        <f t="shared" si="45"/>
        <v>1.559016531439957E-245</v>
      </c>
      <c r="F315" s="6">
        <f t="shared" si="46"/>
        <v>1.8552296724135488E-243</v>
      </c>
      <c r="G315" s="6">
        <f t="shared" si="47"/>
        <v>1.5590165314399447E-245</v>
      </c>
      <c r="H315" s="6">
        <f t="shared" si="48"/>
        <v>1.5590165314399447E-245</v>
      </c>
      <c r="I315" s="6">
        <f t="shared" si="49"/>
        <v>241664.0571542691</v>
      </c>
      <c r="J315" s="6">
        <f t="shared" si="50"/>
        <v>241664.0571542691</v>
      </c>
    </row>
    <row r="316" spans="1:10" ht="12.75">
      <c r="A316" s="4">
        <f t="shared" si="51"/>
        <v>290</v>
      </c>
      <c r="B316" s="6">
        <f t="shared" si="42"/>
        <v>0</v>
      </c>
      <c r="C316" s="6">
        <f t="shared" si="43"/>
        <v>0</v>
      </c>
      <c r="D316" s="6">
        <f t="shared" si="44"/>
        <v>0</v>
      </c>
      <c r="E316" s="6">
        <f t="shared" si="45"/>
        <v>1.2991804428666206E-247</v>
      </c>
      <c r="F316" s="6">
        <f t="shared" si="46"/>
        <v>1.5460247270112786E-245</v>
      </c>
      <c r="G316" s="6">
        <f t="shared" si="47"/>
        <v>1.2991804428666125E-247</v>
      </c>
      <c r="H316" s="6">
        <f t="shared" si="48"/>
        <v>1.2991804428666125E-247</v>
      </c>
      <c r="I316" s="6">
        <f t="shared" si="49"/>
        <v>242063.18499241126</v>
      </c>
      <c r="J316" s="6">
        <f t="shared" si="50"/>
        <v>242063.18499241126</v>
      </c>
    </row>
    <row r="317" spans="1:10" ht="12.75">
      <c r="A317" s="4">
        <f t="shared" si="51"/>
        <v>291</v>
      </c>
      <c r="B317" s="6">
        <f t="shared" si="42"/>
        <v>0</v>
      </c>
      <c r="C317" s="6">
        <f t="shared" si="43"/>
        <v>0</v>
      </c>
      <c r="D317" s="6">
        <f t="shared" si="44"/>
        <v>0</v>
      </c>
      <c r="E317" s="6">
        <f t="shared" si="45"/>
        <v>1.0826503690555104E-249</v>
      </c>
      <c r="F317" s="6">
        <f t="shared" si="46"/>
        <v>1.2883539391760573E-247</v>
      </c>
      <c r="G317" s="6">
        <f t="shared" si="47"/>
        <v>1.0826503690555157E-249</v>
      </c>
      <c r="H317" s="6">
        <f t="shared" si="48"/>
        <v>1.0826503690555157E-249</v>
      </c>
      <c r="I317" s="6">
        <f t="shared" si="49"/>
        <v>242462.97202262798</v>
      </c>
      <c r="J317" s="6">
        <f t="shared" si="50"/>
        <v>242462.97202262798</v>
      </c>
    </row>
    <row r="318" spans="1:10" ht="12.75">
      <c r="A318" s="4">
        <f t="shared" si="51"/>
        <v>292</v>
      </c>
      <c r="B318" s="6">
        <f t="shared" si="42"/>
        <v>0</v>
      </c>
      <c r="C318" s="6">
        <f t="shared" si="43"/>
        <v>0</v>
      </c>
      <c r="D318" s="6">
        <f t="shared" si="44"/>
        <v>0</v>
      </c>
      <c r="E318" s="6">
        <f t="shared" si="45"/>
        <v>9.022086408795964E-252</v>
      </c>
      <c r="F318" s="6">
        <f t="shared" si="46"/>
        <v>1.0736282826467197E-249</v>
      </c>
      <c r="G318" s="6">
        <f t="shared" si="47"/>
        <v>9.022086408795989E-252</v>
      </c>
      <c r="H318" s="6">
        <f t="shared" si="48"/>
        <v>9.022086408795989E-252</v>
      </c>
      <c r="I318" s="6">
        <f t="shared" si="49"/>
        <v>242863.41933362855</v>
      </c>
      <c r="J318" s="6">
        <f t="shared" si="50"/>
        <v>242863.41933362855</v>
      </c>
    </row>
    <row r="319" spans="1:10" ht="12.75">
      <c r="A319" s="4">
        <f t="shared" si="51"/>
        <v>293</v>
      </c>
      <c r="B319" s="6">
        <f t="shared" si="42"/>
        <v>0</v>
      </c>
      <c r="C319" s="6">
        <f t="shared" si="43"/>
        <v>0</v>
      </c>
      <c r="D319" s="6">
        <f t="shared" si="44"/>
        <v>0</v>
      </c>
      <c r="E319" s="6">
        <f t="shared" si="45"/>
        <v>7.518405340663323E-254</v>
      </c>
      <c r="F319" s="6">
        <f t="shared" si="46"/>
        <v>8.946902355389356E-252</v>
      </c>
      <c r="G319" s="6">
        <f t="shared" si="47"/>
        <v>7.518405340663337E-254</v>
      </c>
      <c r="H319" s="6">
        <f t="shared" si="48"/>
        <v>7.518405340663337E-254</v>
      </c>
      <c r="I319" s="6">
        <f t="shared" si="49"/>
        <v>243264.5280159204</v>
      </c>
      <c r="J319" s="6">
        <f t="shared" si="50"/>
        <v>243264.5280159204</v>
      </c>
    </row>
    <row r="320" spans="1:10" ht="12.75">
      <c r="A320" s="4">
        <f t="shared" si="51"/>
        <v>294</v>
      </c>
      <c r="B320" s="6">
        <f t="shared" si="42"/>
        <v>0</v>
      </c>
      <c r="C320" s="6">
        <f t="shared" si="43"/>
        <v>0</v>
      </c>
      <c r="D320" s="6">
        <f t="shared" si="44"/>
        <v>0</v>
      </c>
      <c r="E320" s="6">
        <f t="shared" si="45"/>
        <v>6.265337783886114E-256</v>
      </c>
      <c r="F320" s="6">
        <f t="shared" si="46"/>
        <v>7.455751962824475E-254</v>
      </c>
      <c r="G320" s="6">
        <f t="shared" si="47"/>
        <v>6.265337783886185E-256</v>
      </c>
      <c r="H320" s="6">
        <f t="shared" si="48"/>
        <v>6.265337783886185E-256</v>
      </c>
      <c r="I320" s="6">
        <f t="shared" si="49"/>
        <v>243666.29916181194</v>
      </c>
      <c r="J320" s="6">
        <f t="shared" si="50"/>
        <v>243666.29916181194</v>
      </c>
    </row>
    <row r="321" spans="1:10" ht="12.75">
      <c r="A321" s="4">
        <f t="shared" si="51"/>
        <v>295</v>
      </c>
      <c r="B321" s="6">
        <f t="shared" si="42"/>
        <v>0</v>
      </c>
      <c r="C321" s="6">
        <f t="shared" si="43"/>
        <v>0</v>
      </c>
      <c r="D321" s="6">
        <f t="shared" si="44"/>
        <v>0</v>
      </c>
      <c r="E321" s="6">
        <f t="shared" si="45"/>
        <v>5.221114819905154E-258</v>
      </c>
      <c r="F321" s="6">
        <f t="shared" si="46"/>
        <v>6.213126635687134E-256</v>
      </c>
      <c r="G321" s="6">
        <f t="shared" si="47"/>
        <v>5.2211148199051225E-258</v>
      </c>
      <c r="H321" s="6">
        <f t="shared" si="48"/>
        <v>5.2211148199051225E-258</v>
      </c>
      <c r="I321" s="6">
        <f t="shared" si="49"/>
        <v>244068.73386541568</v>
      </c>
      <c r="J321" s="6">
        <f t="shared" si="50"/>
        <v>244068.73386541568</v>
      </c>
    </row>
    <row r="322" spans="1:10" ht="12.75">
      <c r="A322" s="4">
        <f t="shared" si="51"/>
        <v>296</v>
      </c>
      <c r="B322" s="6">
        <f t="shared" si="42"/>
        <v>0</v>
      </c>
      <c r="C322" s="6">
        <f t="shared" si="43"/>
        <v>0</v>
      </c>
      <c r="D322" s="6">
        <f t="shared" si="44"/>
        <v>0</v>
      </c>
      <c r="E322" s="6">
        <f t="shared" si="45"/>
        <v>4.350929016587602E-260</v>
      </c>
      <c r="F322" s="6">
        <f t="shared" si="46"/>
        <v>5.177605529739247E-258</v>
      </c>
      <c r="G322" s="6">
        <f t="shared" si="47"/>
        <v>4.350929016587596E-260</v>
      </c>
      <c r="H322" s="6">
        <f t="shared" si="48"/>
        <v>4.350929016587596E-260</v>
      </c>
      <c r="I322" s="6">
        <f t="shared" si="49"/>
        <v>244471.83322265116</v>
      </c>
      <c r="J322" s="6">
        <f t="shared" si="50"/>
        <v>244471.83322265116</v>
      </c>
    </row>
    <row r="323" spans="1:10" ht="12.75">
      <c r="A323" s="4">
        <f t="shared" si="51"/>
        <v>297</v>
      </c>
      <c r="B323" s="6">
        <f t="shared" si="42"/>
        <v>0</v>
      </c>
      <c r="C323" s="6">
        <f t="shared" si="43"/>
        <v>0</v>
      </c>
      <c r="D323" s="6">
        <f t="shared" si="44"/>
        <v>0</v>
      </c>
      <c r="E323" s="6">
        <f t="shared" si="45"/>
        <v>3.625774180489663E-262</v>
      </c>
      <c r="F323" s="6">
        <f t="shared" si="46"/>
        <v>4.3146712747826995E-260</v>
      </c>
      <c r="G323" s="6">
        <f t="shared" si="47"/>
        <v>3.625774180489644E-262</v>
      </c>
      <c r="H323" s="6">
        <f t="shared" si="48"/>
        <v>3.625774180489644E-262</v>
      </c>
      <c r="I323" s="6">
        <f t="shared" si="49"/>
        <v>244875.59833124783</v>
      </c>
      <c r="J323" s="6">
        <f t="shared" si="50"/>
        <v>244875.59833124783</v>
      </c>
    </row>
    <row r="324" spans="1:10" ht="12.75">
      <c r="A324" s="4">
        <f t="shared" si="51"/>
        <v>298</v>
      </c>
      <c r="B324" s="6">
        <f t="shared" si="42"/>
        <v>0</v>
      </c>
      <c r="C324" s="6">
        <f t="shared" si="43"/>
        <v>0</v>
      </c>
      <c r="D324" s="6">
        <f t="shared" si="44"/>
        <v>0</v>
      </c>
      <c r="E324" s="6">
        <f t="shared" si="45"/>
        <v>3.02147848374137E-264</v>
      </c>
      <c r="F324" s="6">
        <f t="shared" si="46"/>
        <v>3.5955593956522303E-262</v>
      </c>
      <c r="G324" s="6">
        <f t="shared" si="47"/>
        <v>3.02147848374137E-264</v>
      </c>
      <c r="H324" s="6">
        <f t="shared" si="48"/>
        <v>3.02147848374137E-264</v>
      </c>
      <c r="I324" s="6">
        <f t="shared" si="49"/>
        <v>245280.03029074825</v>
      </c>
      <c r="J324" s="6">
        <f t="shared" si="50"/>
        <v>245280.03029074825</v>
      </c>
    </row>
    <row r="325" spans="1:10" ht="12.75">
      <c r="A325" s="4">
        <f t="shared" si="51"/>
        <v>299</v>
      </c>
      <c r="B325" s="6">
        <f t="shared" si="42"/>
        <v>0</v>
      </c>
      <c r="C325" s="6">
        <f t="shared" si="43"/>
        <v>0</v>
      </c>
      <c r="D325" s="6">
        <f t="shared" si="44"/>
        <v>0</v>
      </c>
      <c r="E325" s="6">
        <f t="shared" si="45"/>
        <v>2.5178987364511415E-266</v>
      </c>
      <c r="F325" s="6">
        <f t="shared" si="46"/>
        <v>2.9962994963768587E-264</v>
      </c>
      <c r="G325" s="6">
        <f t="shared" si="47"/>
        <v>2.517898736451133E-266</v>
      </c>
      <c r="H325" s="6">
        <f t="shared" si="48"/>
        <v>2.517898736451133E-266</v>
      </c>
      <c r="I325" s="6">
        <f t="shared" si="49"/>
        <v>245685.1302025109</v>
      </c>
      <c r="J325" s="6">
        <f t="shared" si="50"/>
        <v>245685.1302025109</v>
      </c>
    </row>
    <row r="326" spans="1:10" ht="12.75">
      <c r="A326" s="4">
        <f t="shared" si="51"/>
        <v>300</v>
      </c>
      <c r="B326" s="6">
        <f t="shared" si="42"/>
        <v>0</v>
      </c>
      <c r="C326" s="6">
        <f t="shared" si="43"/>
        <v>0</v>
      </c>
      <c r="D326" s="6">
        <f t="shared" si="44"/>
        <v>0</v>
      </c>
      <c r="E326" s="6">
        <f t="shared" si="45"/>
        <v>2.0982489470426106E-268</v>
      </c>
      <c r="F326" s="6">
        <f t="shared" si="46"/>
        <v>2.4969162469807067E-266</v>
      </c>
      <c r="G326" s="6">
        <f t="shared" si="47"/>
        <v>2.0982489470426176E-268</v>
      </c>
      <c r="H326" s="6">
        <f t="shared" si="48"/>
        <v>2.0982489470426176E-268</v>
      </c>
      <c r="I326" s="6">
        <f t="shared" si="49"/>
        <v>246090.8991697132</v>
      </c>
      <c r="J326" s="6">
        <f t="shared" si="50"/>
        <v>246090.8991697132</v>
      </c>
    </row>
    <row r="327" spans="1:10" ht="12.75">
      <c r="A327" s="4">
        <f t="shared" si="51"/>
        <v>301</v>
      </c>
      <c r="B327" s="6">
        <f t="shared" si="42"/>
        <v>0</v>
      </c>
      <c r="C327" s="6">
        <f t="shared" si="43"/>
        <v>0</v>
      </c>
      <c r="D327" s="6">
        <f t="shared" si="44"/>
        <v>0</v>
      </c>
      <c r="E327" s="6">
        <f t="shared" si="45"/>
        <v>1.7485407892021813E-270</v>
      </c>
      <c r="F327" s="6">
        <f t="shared" si="46"/>
        <v>2.080763539150596E-268</v>
      </c>
      <c r="G327" s="6">
        <f t="shared" si="47"/>
        <v>1.7485407892021742E-270</v>
      </c>
      <c r="H327" s="6">
        <f t="shared" si="48"/>
        <v>1.7485407892021742E-270</v>
      </c>
      <c r="I327" s="6">
        <f t="shared" si="49"/>
        <v>246497.33829735464</v>
      </c>
      <c r="J327" s="6">
        <f t="shared" si="50"/>
        <v>246497.33829735464</v>
      </c>
    </row>
    <row r="328" spans="1:10" ht="12.75">
      <c r="A328" s="4">
        <f t="shared" si="51"/>
        <v>302</v>
      </c>
      <c r="B328" s="6">
        <f t="shared" si="42"/>
        <v>0</v>
      </c>
      <c r="C328" s="6">
        <f t="shared" si="43"/>
        <v>0</v>
      </c>
      <c r="D328" s="6">
        <f t="shared" si="44"/>
        <v>0</v>
      </c>
      <c r="E328" s="6">
        <f t="shared" si="45"/>
        <v>1.4571173243351451E-272</v>
      </c>
      <c r="F328" s="6">
        <f t="shared" si="46"/>
        <v>1.7339696159588226E-270</v>
      </c>
      <c r="G328" s="6">
        <f t="shared" si="47"/>
        <v>1.457117324335155E-272</v>
      </c>
      <c r="H328" s="6">
        <f t="shared" si="48"/>
        <v>1.457117324335155E-272</v>
      </c>
      <c r="I328" s="6">
        <f t="shared" si="49"/>
        <v>246904.44869225964</v>
      </c>
      <c r="J328" s="6">
        <f t="shared" si="50"/>
        <v>246904.44869225964</v>
      </c>
    </row>
    <row r="329" spans="1:10" ht="12.75">
      <c r="A329" s="4">
        <f t="shared" si="51"/>
        <v>303</v>
      </c>
      <c r="B329" s="6">
        <f t="shared" si="42"/>
        <v>0</v>
      </c>
      <c r="C329" s="6">
        <f t="shared" si="43"/>
        <v>0</v>
      </c>
      <c r="D329" s="6">
        <f t="shared" si="44"/>
        <v>0</v>
      </c>
      <c r="E329" s="6">
        <f t="shared" si="45"/>
        <v>1.2142644369459623E-274</v>
      </c>
      <c r="F329" s="6">
        <f t="shared" si="46"/>
        <v>1.4449746799656953E-272</v>
      </c>
      <c r="G329" s="6">
        <f t="shared" si="47"/>
        <v>1.2142644369459646E-274</v>
      </c>
      <c r="H329" s="6">
        <f t="shared" si="48"/>
        <v>1.2142644369459646E-274</v>
      </c>
      <c r="I329" s="6">
        <f t="shared" si="49"/>
        <v>247312.2314630807</v>
      </c>
      <c r="J329" s="6">
        <f t="shared" si="50"/>
        <v>247312.2314630807</v>
      </c>
    </row>
    <row r="330" spans="1:10" ht="12.75">
      <c r="A330" s="4">
        <f t="shared" si="51"/>
        <v>304</v>
      </c>
      <c r="B330" s="6">
        <f t="shared" si="42"/>
        <v>0</v>
      </c>
      <c r="C330" s="6">
        <f t="shared" si="43"/>
        <v>0</v>
      </c>
      <c r="D330" s="6">
        <f t="shared" si="44"/>
        <v>0</v>
      </c>
      <c r="E330" s="6">
        <f t="shared" si="45"/>
        <v>1.0118870307883038E-276</v>
      </c>
      <c r="F330" s="6">
        <f t="shared" si="46"/>
        <v>1.2041455666380816E-274</v>
      </c>
      <c r="G330" s="6">
        <f t="shared" si="47"/>
        <v>1.011887030788309E-276</v>
      </c>
      <c r="H330" s="6">
        <f t="shared" si="48"/>
        <v>1.011887030788309E-276</v>
      </c>
      <c r="I330" s="6">
        <f t="shared" si="49"/>
        <v>247720.6877203013</v>
      </c>
      <c r="J330" s="6">
        <f t="shared" si="50"/>
        <v>247720.6877203013</v>
      </c>
    </row>
    <row r="331" spans="1:10" ht="12.75">
      <c r="A331" s="4">
        <f t="shared" si="51"/>
        <v>305</v>
      </c>
      <c r="B331" s="6">
        <f t="shared" si="42"/>
        <v>0</v>
      </c>
      <c r="C331" s="6">
        <f t="shared" si="43"/>
        <v>0</v>
      </c>
      <c r="D331" s="6">
        <f t="shared" si="44"/>
        <v>0</v>
      </c>
      <c r="E331" s="6">
        <f t="shared" si="45"/>
        <v>8.432391923235908E-279</v>
      </c>
      <c r="F331" s="6">
        <f t="shared" si="46"/>
        <v>1.0034546388650731E-276</v>
      </c>
      <c r="G331" s="6">
        <f t="shared" si="47"/>
        <v>8.432391923235895E-279</v>
      </c>
      <c r="H331" s="6">
        <f t="shared" si="48"/>
        <v>8.432391923235895E-279</v>
      </c>
      <c r="I331" s="6">
        <f t="shared" si="49"/>
        <v>248129.81857623896</v>
      </c>
      <c r="J331" s="6">
        <f t="shared" si="50"/>
        <v>248129.81857623896</v>
      </c>
    </row>
    <row r="332" spans="1:10" ht="12.75">
      <c r="A332" s="4">
        <f t="shared" si="51"/>
        <v>306</v>
      </c>
      <c r="B332" s="6">
        <f t="shared" si="42"/>
        <v>0</v>
      </c>
      <c r="C332" s="6">
        <f t="shared" si="43"/>
        <v>0</v>
      </c>
      <c r="D332" s="6">
        <f t="shared" si="44"/>
        <v>0</v>
      </c>
      <c r="E332" s="6">
        <f t="shared" si="45"/>
        <v>7.026993269363246E-281</v>
      </c>
      <c r="F332" s="6">
        <f t="shared" si="46"/>
        <v>8.362121990542262E-279</v>
      </c>
      <c r="G332" s="6">
        <f t="shared" si="47"/>
        <v>7.026993269363267E-281</v>
      </c>
      <c r="H332" s="6">
        <f t="shared" si="48"/>
        <v>7.026993269363267E-281</v>
      </c>
      <c r="I332" s="6">
        <f t="shared" si="49"/>
        <v>248539.62514504834</v>
      </c>
      <c r="J332" s="6">
        <f t="shared" si="50"/>
        <v>248539.62514504834</v>
      </c>
    </row>
    <row r="333" spans="1:10" ht="12.75">
      <c r="A333" s="4">
        <f t="shared" si="51"/>
        <v>307</v>
      </c>
      <c r="B333" s="6">
        <f t="shared" si="42"/>
        <v>0</v>
      </c>
      <c r="C333" s="6">
        <f t="shared" si="43"/>
        <v>0</v>
      </c>
      <c r="D333" s="6">
        <f t="shared" si="44"/>
        <v>0</v>
      </c>
      <c r="E333" s="6">
        <f t="shared" si="45"/>
        <v>5.855827724469389E-283</v>
      </c>
      <c r="F333" s="6">
        <f t="shared" si="46"/>
        <v>6.968434992118573E-281</v>
      </c>
      <c r="G333" s="6">
        <f t="shared" si="47"/>
        <v>5.855827724469405E-283</v>
      </c>
      <c r="H333" s="6">
        <f t="shared" si="48"/>
        <v>5.855827724469405E-283</v>
      </c>
      <c r="I333" s="6">
        <f t="shared" si="49"/>
        <v>248950.10854272416</v>
      </c>
      <c r="J333" s="6">
        <f t="shared" si="50"/>
        <v>248950.10854272416</v>
      </c>
    </row>
    <row r="334" spans="1:10" ht="12.75">
      <c r="A334" s="4">
        <f t="shared" si="51"/>
        <v>308</v>
      </c>
      <c r="B334" s="6">
        <f t="shared" si="42"/>
        <v>0</v>
      </c>
      <c r="C334" s="6">
        <f t="shared" si="43"/>
        <v>0</v>
      </c>
      <c r="D334" s="6">
        <f t="shared" si="44"/>
        <v>0</v>
      </c>
      <c r="E334" s="6">
        <f t="shared" si="45"/>
        <v>4.879856437057838E-285</v>
      </c>
      <c r="F334" s="6">
        <f t="shared" si="46"/>
        <v>5.8070291600988265E-283</v>
      </c>
      <c r="G334" s="6">
        <f t="shared" si="47"/>
        <v>4.879856437057876E-285</v>
      </c>
      <c r="H334" s="6">
        <f t="shared" si="48"/>
        <v>4.879856437057876E-285</v>
      </c>
      <c r="I334" s="6">
        <f t="shared" si="49"/>
        <v>249361.26988710434</v>
      </c>
      <c r="J334" s="6">
        <f t="shared" si="50"/>
        <v>249361.26988710434</v>
      </c>
    </row>
    <row r="335" spans="1:10" ht="12.75">
      <c r="A335" s="4">
        <f t="shared" si="51"/>
        <v>309</v>
      </c>
      <c r="B335" s="6">
        <f t="shared" si="42"/>
        <v>0</v>
      </c>
      <c r="C335" s="6">
        <f t="shared" si="43"/>
        <v>0</v>
      </c>
      <c r="D335" s="6">
        <f t="shared" si="44"/>
        <v>0</v>
      </c>
      <c r="E335" s="6">
        <f t="shared" si="45"/>
        <v>4.066547030881563E-287</v>
      </c>
      <c r="F335" s="6">
        <f t="shared" si="46"/>
        <v>4.83919096674906E-285</v>
      </c>
      <c r="G335" s="6">
        <f t="shared" si="47"/>
        <v>4.066547030881568E-287</v>
      </c>
      <c r="H335" s="6">
        <f t="shared" si="48"/>
        <v>4.066547030881568E-287</v>
      </c>
      <c r="I335" s="6">
        <f t="shared" si="49"/>
        <v>249773.11029787298</v>
      </c>
      <c r="J335" s="6">
        <f t="shared" si="50"/>
        <v>249773.11029787298</v>
      </c>
    </row>
    <row r="336" spans="1:10" ht="12.75">
      <c r="A336" s="4">
        <f t="shared" si="51"/>
        <v>310</v>
      </c>
      <c r="B336" s="6">
        <f t="shared" si="42"/>
        <v>0</v>
      </c>
      <c r="C336" s="6">
        <f t="shared" si="43"/>
        <v>0</v>
      </c>
      <c r="D336" s="6">
        <f t="shared" si="44"/>
        <v>0</v>
      </c>
      <c r="E336" s="6">
        <f t="shared" si="45"/>
        <v>3.3887891924013067E-289</v>
      </c>
      <c r="F336" s="6">
        <f t="shared" si="46"/>
        <v>4.032659138957555E-287</v>
      </c>
      <c r="G336" s="6">
        <f t="shared" si="47"/>
        <v>3.3887891924013185E-289</v>
      </c>
      <c r="H336" s="6">
        <f t="shared" si="48"/>
        <v>3.3887891924013185E-289</v>
      </c>
      <c r="I336" s="6">
        <f t="shared" si="49"/>
        <v>250185.6308965634</v>
      </c>
      <c r="J336" s="6">
        <f t="shared" si="50"/>
        <v>250185.6308965634</v>
      </c>
    </row>
    <row r="337" spans="1:10" ht="12.75">
      <c r="A337" s="4">
        <f t="shared" si="51"/>
        <v>311</v>
      </c>
      <c r="B337" s="6">
        <f t="shared" si="42"/>
        <v>0</v>
      </c>
      <c r="C337" s="6">
        <f t="shared" si="43"/>
        <v>0</v>
      </c>
      <c r="D337" s="6">
        <f t="shared" si="44"/>
        <v>0</v>
      </c>
      <c r="E337" s="6">
        <f t="shared" si="45"/>
        <v>2.8239909936677656E-291</v>
      </c>
      <c r="F337" s="6">
        <f t="shared" si="46"/>
        <v>3.360549282464641E-289</v>
      </c>
      <c r="G337" s="6">
        <f t="shared" si="47"/>
        <v>2.8239909936677503E-291</v>
      </c>
      <c r="H337" s="6">
        <f t="shared" si="48"/>
        <v>2.8239909936677503E-291</v>
      </c>
      <c r="I337" s="6">
        <f t="shared" si="49"/>
        <v>250598.8328065613</v>
      </c>
      <c r="J337" s="6">
        <f t="shared" si="50"/>
        <v>250598.8328065613</v>
      </c>
    </row>
    <row r="338" spans="1:10" ht="12.75">
      <c r="A338" s="4">
        <f t="shared" si="51"/>
        <v>312</v>
      </c>
      <c r="B338" s="6">
        <f t="shared" si="42"/>
        <v>0</v>
      </c>
      <c r="C338" s="6">
        <f t="shared" si="43"/>
        <v>0</v>
      </c>
      <c r="D338" s="6">
        <f t="shared" si="44"/>
        <v>0</v>
      </c>
      <c r="E338" s="6">
        <f t="shared" si="45"/>
        <v>2.3533258280564586E-293</v>
      </c>
      <c r="F338" s="6">
        <f t="shared" si="46"/>
        <v>2.8004577353871855E-291</v>
      </c>
      <c r="G338" s="6">
        <f t="shared" si="47"/>
        <v>2.3533258280564728E-293</v>
      </c>
      <c r="H338" s="6">
        <f t="shared" si="48"/>
        <v>2.3533258280564728E-293</v>
      </c>
      <c r="I338" s="6">
        <f t="shared" si="49"/>
        <v>251012.71715310763</v>
      </c>
      <c r="J338" s="6">
        <f t="shared" si="50"/>
        <v>251012.71715310763</v>
      </c>
    </row>
    <row r="339" spans="1:10" ht="12.75">
      <c r="A339" s="4">
        <f t="shared" si="51"/>
        <v>313</v>
      </c>
      <c r="B339" s="6">
        <f t="shared" si="42"/>
        <v>0</v>
      </c>
      <c r="C339" s="6">
        <f t="shared" si="43"/>
        <v>0</v>
      </c>
      <c r="D339" s="6">
        <f t="shared" si="44"/>
        <v>0</v>
      </c>
      <c r="E339" s="6">
        <f t="shared" si="45"/>
        <v>1.9611048567137273E-295</v>
      </c>
      <c r="F339" s="6">
        <f t="shared" si="46"/>
        <v>2.3337147794893356E-293</v>
      </c>
      <c r="G339" s="6">
        <f t="shared" si="47"/>
        <v>1.96110485671372E-295</v>
      </c>
      <c r="H339" s="6">
        <f t="shared" si="48"/>
        <v>1.96110485671372E-295</v>
      </c>
      <c r="I339" s="6">
        <f t="shared" si="49"/>
        <v>251427.28506330188</v>
      </c>
      <c r="J339" s="6">
        <f t="shared" si="50"/>
        <v>251427.28506330188</v>
      </c>
    </row>
    <row r="340" spans="1:10" ht="12.75">
      <c r="A340" s="4">
        <f t="shared" si="51"/>
        <v>314</v>
      </c>
      <c r="B340" s="6">
        <f t="shared" si="42"/>
        <v>0</v>
      </c>
      <c r="C340" s="6">
        <f t="shared" si="43"/>
        <v>0</v>
      </c>
      <c r="D340" s="6">
        <f t="shared" si="44"/>
        <v>0</v>
      </c>
      <c r="E340" s="6">
        <f t="shared" si="45"/>
        <v>1.6342540472614332E-297</v>
      </c>
      <c r="F340" s="6">
        <f t="shared" si="46"/>
        <v>1.9447623162411055E-295</v>
      </c>
      <c r="G340" s="6">
        <f t="shared" si="47"/>
        <v>1.6342540472614434E-297</v>
      </c>
      <c r="H340" s="6">
        <f t="shared" si="48"/>
        <v>1.6342540472614434E-297</v>
      </c>
      <c r="I340" s="6">
        <f t="shared" si="49"/>
        <v>251842.537666105</v>
      </c>
      <c r="J340" s="6">
        <f t="shared" si="50"/>
        <v>251842.537666105</v>
      </c>
    </row>
    <row r="341" spans="1:10" ht="12.75">
      <c r="A341" s="4">
        <f t="shared" si="51"/>
        <v>315</v>
      </c>
      <c r="B341" s="6">
        <f t="shared" si="42"/>
        <v>0</v>
      </c>
      <c r="C341" s="6">
        <f t="shared" si="43"/>
        <v>0</v>
      </c>
      <c r="D341" s="6">
        <f t="shared" si="44"/>
        <v>0</v>
      </c>
      <c r="E341" s="6">
        <f t="shared" si="45"/>
        <v>1.3618783727178694E-299</v>
      </c>
      <c r="F341" s="6">
        <f t="shared" si="46"/>
        <v>1.6206352635342645E-297</v>
      </c>
      <c r="G341" s="6">
        <f t="shared" si="47"/>
        <v>1.3618783727178853E-299</v>
      </c>
      <c r="H341" s="6">
        <f t="shared" si="48"/>
        <v>1.3618783727178853E-299</v>
      </c>
      <c r="I341" s="6">
        <f t="shared" si="49"/>
        <v>252258.47609234246</v>
      </c>
      <c r="J341" s="6">
        <f t="shared" si="50"/>
        <v>252258.47609234246</v>
      </c>
    </row>
    <row r="342" spans="1:10" ht="12.75">
      <c r="A342" s="4">
        <f t="shared" si="51"/>
        <v>316</v>
      </c>
      <c r="B342" s="6">
        <f t="shared" si="42"/>
        <v>0</v>
      </c>
      <c r="C342" s="6">
        <f t="shared" si="43"/>
        <v>0</v>
      </c>
      <c r="D342" s="6">
        <f t="shared" si="44"/>
        <v>0</v>
      </c>
      <c r="E342" s="6">
        <f t="shared" si="45"/>
        <v>1.1348986439315711E-301</v>
      </c>
      <c r="F342" s="6">
        <f t="shared" si="46"/>
        <v>1.3505293862785696E-299</v>
      </c>
      <c r="G342" s="6">
        <f t="shared" si="47"/>
        <v>1.1348986439315782E-301</v>
      </c>
      <c r="H342" s="6">
        <f t="shared" si="48"/>
        <v>1.1348986439315782E-301</v>
      </c>
      <c r="I342" s="6">
        <f t="shared" si="49"/>
        <v>252675.10147470745</v>
      </c>
      <c r="J342" s="6">
        <f t="shared" si="50"/>
        <v>252675.10147470745</v>
      </c>
    </row>
    <row r="343" spans="1:10" ht="12.75">
      <c r="A343" s="4">
        <f t="shared" si="51"/>
        <v>317</v>
      </c>
      <c r="B343" s="6">
        <f t="shared" si="42"/>
        <v>0</v>
      </c>
      <c r="C343" s="6">
        <f t="shared" si="43"/>
        <v>0</v>
      </c>
      <c r="D343" s="6">
        <f t="shared" si="44"/>
        <v>0</v>
      </c>
      <c r="E343" s="6">
        <f t="shared" si="45"/>
        <v>9.457488699429818E-304</v>
      </c>
      <c r="F343" s="6">
        <f t="shared" si="46"/>
        <v>1.1254411552321483E-301</v>
      </c>
      <c r="G343" s="6">
        <f t="shared" si="47"/>
        <v>9.457488699429887E-304</v>
      </c>
      <c r="H343" s="6">
        <f t="shared" si="48"/>
        <v>9.457488699429887E-304</v>
      </c>
      <c r="I343" s="6">
        <f t="shared" si="49"/>
        <v>253092.41494776387</v>
      </c>
      <c r="J343" s="6">
        <f t="shared" si="50"/>
        <v>253092.41494776387</v>
      </c>
    </row>
    <row r="344" spans="1:10" ht="12.75">
      <c r="A344" s="4">
        <f t="shared" si="51"/>
        <v>318</v>
      </c>
      <c r="B344" s="6">
        <f t="shared" si="42"/>
        <v>0</v>
      </c>
      <c r="C344" s="6">
        <f t="shared" si="43"/>
        <v>0</v>
      </c>
      <c r="D344" s="6">
        <f t="shared" si="44"/>
        <v>0</v>
      </c>
      <c r="E344" s="6">
        <f t="shared" si="45"/>
        <v>7.881240582858239E-306</v>
      </c>
      <c r="F344" s="6">
        <f t="shared" si="46"/>
        <v>9.378676293601305E-304</v>
      </c>
      <c r="G344" s="6">
        <f t="shared" si="47"/>
        <v>7.881240582858196E-306</v>
      </c>
      <c r="H344" s="6">
        <f t="shared" si="48"/>
        <v>7.881240582858196E-306</v>
      </c>
      <c r="I344" s="6">
        <f t="shared" si="49"/>
        <v>253510.41764794942</v>
      </c>
      <c r="J344" s="6">
        <f t="shared" si="50"/>
        <v>253510.41764794942</v>
      </c>
    </row>
    <row r="345" spans="1:10" ht="12.75">
      <c r="A345" s="4">
        <f t="shared" si="51"/>
        <v>319</v>
      </c>
      <c r="B345" s="6">
        <f t="shared" si="42"/>
        <v>0</v>
      </c>
      <c r="C345" s="6">
        <f t="shared" si="43"/>
        <v>0</v>
      </c>
      <c r="D345" s="6">
        <f t="shared" si="44"/>
        <v>0</v>
      </c>
      <c r="E345" s="6">
        <f t="shared" si="45"/>
        <v>6.567700485715164E-308</v>
      </c>
      <c r="F345" s="6">
        <f t="shared" si="46"/>
        <v>7.815563578001045E-306</v>
      </c>
      <c r="G345" s="6">
        <f t="shared" si="47"/>
        <v>6.567700485715138E-308</v>
      </c>
      <c r="H345" s="6">
        <f t="shared" si="48"/>
        <v>6.567700485715138E-308</v>
      </c>
      <c r="I345" s="6">
        <f t="shared" si="49"/>
        <v>253929.11071357876</v>
      </c>
      <c r="J345" s="6">
        <f t="shared" si="50"/>
        <v>253929.11071357876</v>
      </c>
    </row>
    <row r="346" spans="1:10" ht="12.75">
      <c r="A346" s="4">
        <f t="shared" si="51"/>
        <v>320</v>
      </c>
      <c r="B346" s="6">
        <f t="shared" si="42"/>
        <v>0</v>
      </c>
      <c r="C346" s="6">
        <f t="shared" si="43"/>
        <v>0</v>
      </c>
      <c r="D346" s="6">
        <f t="shared" si="44"/>
        <v>0</v>
      </c>
      <c r="E346" s="6">
        <f t="shared" si="45"/>
        <v>0</v>
      </c>
      <c r="F346" s="6">
        <f t="shared" si="46"/>
        <v>6.567700485715138E-308</v>
      </c>
      <c r="G346" s="6">
        <f t="shared" si="47"/>
        <v>0</v>
      </c>
      <c r="H346" s="6">
        <f t="shared" si="48"/>
        <v>0</v>
      </c>
      <c r="I346" s="6">
        <f t="shared" si="49"/>
        <v>254348.49528484655</v>
      </c>
      <c r="J346" s="6">
        <f t="shared" si="50"/>
        <v>254348.49528484655</v>
      </c>
    </row>
    <row r="347" spans="1:10" ht="12.75">
      <c r="A347" s="4">
        <f t="shared" si="51"/>
        <v>321</v>
      </c>
      <c r="B347" s="6">
        <f aca="true" t="shared" si="52" ref="B347:B386">$E$10/12*D346</f>
        <v>0</v>
      </c>
      <c r="C347" s="6">
        <f aca="true" t="shared" si="53" ref="C347:C386">IF(D346&lt;($E$11-B347),D346-B347,$E$11-B347)</f>
        <v>0</v>
      </c>
      <c r="D347" s="6">
        <f t="shared" si="44"/>
        <v>0</v>
      </c>
      <c r="E347" s="6">
        <f t="shared" si="45"/>
        <v>0</v>
      </c>
      <c r="F347" s="6">
        <f t="shared" si="46"/>
        <v>0</v>
      </c>
      <c r="G347" s="6">
        <f t="shared" si="47"/>
        <v>0</v>
      </c>
      <c r="H347" s="6">
        <f t="shared" si="48"/>
        <v>0</v>
      </c>
      <c r="I347" s="6">
        <f t="shared" si="49"/>
        <v>254768.57250383054</v>
      </c>
      <c r="J347" s="6">
        <f t="shared" si="50"/>
        <v>254768.57250383054</v>
      </c>
    </row>
    <row r="348" spans="1:10" ht="12.75">
      <c r="A348" s="4">
        <f t="shared" si="51"/>
        <v>322</v>
      </c>
      <c r="B348" s="6">
        <f t="shared" si="52"/>
        <v>0</v>
      </c>
      <c r="C348" s="6">
        <f t="shared" si="53"/>
        <v>0</v>
      </c>
      <c r="D348" s="6">
        <f aca="true" t="shared" si="54" ref="D348:D386">IF(D347&lt;=0,0,D347-C348)</f>
        <v>0</v>
      </c>
      <c r="E348" s="6">
        <f aca="true" t="shared" si="55" ref="E348:E386">$E$14/12*G347</f>
        <v>0</v>
      </c>
      <c r="F348" s="6">
        <f aca="true" t="shared" si="56" ref="F348:F386">IF(G347&lt;($E$15-E348),G347-E348,$E$15-E348)</f>
        <v>0</v>
      </c>
      <c r="G348" s="6">
        <f aca="true" t="shared" si="57" ref="G348:G386">IF(G347&lt;=0,0,G347-F348)</f>
        <v>0</v>
      </c>
      <c r="H348" s="6">
        <f aca="true" t="shared" si="58" ref="H348:H386">G348+D348</f>
        <v>0</v>
      </c>
      <c r="I348" s="6">
        <f aca="true" t="shared" si="59" ref="I348:I386">I347*(1+(((1+$E$7)^(1/12))-1))</f>
        <v>255189.34351449477</v>
      </c>
      <c r="J348" s="6">
        <f aca="true" t="shared" si="60" ref="J348:J386">I348-H348</f>
        <v>255189.34351449477</v>
      </c>
    </row>
    <row r="349" spans="1:10" ht="12.75">
      <c r="A349" s="4">
        <f aca="true" t="shared" si="61" ref="A349:A386">A348+1</f>
        <v>323</v>
      </c>
      <c r="B349" s="6">
        <f t="shared" si="52"/>
        <v>0</v>
      </c>
      <c r="C349" s="6">
        <f t="shared" si="53"/>
        <v>0</v>
      </c>
      <c r="D349" s="6">
        <f t="shared" si="54"/>
        <v>0</v>
      </c>
      <c r="E349" s="6">
        <f t="shared" si="55"/>
        <v>0</v>
      </c>
      <c r="F349" s="6">
        <f t="shared" si="56"/>
        <v>0</v>
      </c>
      <c r="G349" s="6">
        <f t="shared" si="57"/>
        <v>0</v>
      </c>
      <c r="H349" s="6">
        <f t="shared" si="58"/>
        <v>0</v>
      </c>
      <c r="I349" s="6">
        <f t="shared" si="59"/>
        <v>255610.80946269262</v>
      </c>
      <c r="J349" s="6">
        <f t="shared" si="60"/>
        <v>255610.80946269262</v>
      </c>
    </row>
    <row r="350" spans="1:10" ht="12.75">
      <c r="A350" s="4">
        <f t="shared" si="61"/>
        <v>324</v>
      </c>
      <c r="B350" s="6">
        <f t="shared" si="52"/>
        <v>0</v>
      </c>
      <c r="C350" s="6">
        <f t="shared" si="53"/>
        <v>0</v>
      </c>
      <c r="D350" s="6">
        <f t="shared" si="54"/>
        <v>0</v>
      </c>
      <c r="E350" s="6">
        <f t="shared" si="55"/>
        <v>0</v>
      </c>
      <c r="F350" s="6">
        <f t="shared" si="56"/>
        <v>0</v>
      </c>
      <c r="G350" s="6">
        <f t="shared" si="57"/>
        <v>0</v>
      </c>
      <c r="H350" s="6">
        <f t="shared" si="58"/>
        <v>0</v>
      </c>
      <c r="I350" s="6">
        <f t="shared" si="59"/>
        <v>256032.9714961699</v>
      </c>
      <c r="J350" s="6">
        <f t="shared" si="60"/>
        <v>256032.9714961699</v>
      </c>
    </row>
    <row r="351" spans="1:10" ht="12.75">
      <c r="A351" s="4">
        <f t="shared" si="61"/>
        <v>325</v>
      </c>
      <c r="B351" s="6">
        <f t="shared" si="52"/>
        <v>0</v>
      </c>
      <c r="C351" s="6">
        <f t="shared" si="53"/>
        <v>0</v>
      </c>
      <c r="D351" s="6">
        <f t="shared" si="54"/>
        <v>0</v>
      </c>
      <c r="E351" s="6">
        <f t="shared" si="55"/>
        <v>0</v>
      </c>
      <c r="F351" s="6">
        <f t="shared" si="56"/>
        <v>0</v>
      </c>
      <c r="G351" s="6">
        <f t="shared" si="57"/>
        <v>0</v>
      </c>
      <c r="H351" s="6">
        <f t="shared" si="58"/>
        <v>0</v>
      </c>
      <c r="I351" s="6">
        <f t="shared" si="59"/>
        <v>256455.83076456803</v>
      </c>
      <c r="J351" s="6">
        <f t="shared" si="60"/>
        <v>256455.83076456803</v>
      </c>
    </row>
    <row r="352" spans="1:10" ht="12.75">
      <c r="A352" s="4">
        <f t="shared" si="61"/>
        <v>326</v>
      </c>
      <c r="B352" s="6">
        <f t="shared" si="52"/>
        <v>0</v>
      </c>
      <c r="C352" s="6">
        <f t="shared" si="53"/>
        <v>0</v>
      </c>
      <c r="D352" s="6">
        <f t="shared" si="54"/>
        <v>0</v>
      </c>
      <c r="E352" s="6">
        <f t="shared" si="55"/>
        <v>0</v>
      </c>
      <c r="F352" s="6">
        <f t="shared" si="56"/>
        <v>0</v>
      </c>
      <c r="G352" s="6">
        <f t="shared" si="57"/>
        <v>0</v>
      </c>
      <c r="H352" s="6">
        <f t="shared" si="58"/>
        <v>0</v>
      </c>
      <c r="I352" s="6">
        <f t="shared" si="59"/>
        <v>256879.3884194272</v>
      </c>
      <c r="J352" s="6">
        <f t="shared" si="60"/>
        <v>256879.3884194272</v>
      </c>
    </row>
    <row r="353" spans="1:10" ht="12.75">
      <c r="A353" s="4">
        <f t="shared" si="61"/>
        <v>327</v>
      </c>
      <c r="B353" s="6">
        <f t="shared" si="52"/>
        <v>0</v>
      </c>
      <c r="C353" s="6">
        <f t="shared" si="53"/>
        <v>0</v>
      </c>
      <c r="D353" s="6">
        <f t="shared" si="54"/>
        <v>0</v>
      </c>
      <c r="E353" s="6">
        <f t="shared" si="55"/>
        <v>0</v>
      </c>
      <c r="F353" s="6">
        <f t="shared" si="56"/>
        <v>0</v>
      </c>
      <c r="G353" s="6">
        <f t="shared" si="57"/>
        <v>0</v>
      </c>
      <c r="H353" s="6">
        <f t="shared" si="58"/>
        <v>0</v>
      </c>
      <c r="I353" s="6">
        <f t="shared" si="59"/>
        <v>257303.64561418945</v>
      </c>
      <c r="J353" s="6">
        <f t="shared" si="60"/>
        <v>257303.64561418945</v>
      </c>
    </row>
    <row r="354" spans="1:10" ht="12.75">
      <c r="A354" s="4">
        <f t="shared" si="61"/>
        <v>328</v>
      </c>
      <c r="B354" s="6">
        <f t="shared" si="52"/>
        <v>0</v>
      </c>
      <c r="C354" s="6">
        <f t="shared" si="53"/>
        <v>0</v>
      </c>
      <c r="D354" s="6">
        <f t="shared" si="54"/>
        <v>0</v>
      </c>
      <c r="E354" s="6">
        <f t="shared" si="55"/>
        <v>0</v>
      </c>
      <c r="F354" s="6">
        <f t="shared" si="56"/>
        <v>0</v>
      </c>
      <c r="G354" s="6">
        <f t="shared" si="57"/>
        <v>0</v>
      </c>
      <c r="H354" s="6">
        <f t="shared" si="58"/>
        <v>0</v>
      </c>
      <c r="I354" s="6">
        <f t="shared" si="59"/>
        <v>257728.60350420175</v>
      </c>
      <c r="J354" s="6">
        <f t="shared" si="60"/>
        <v>257728.60350420175</v>
      </c>
    </row>
    <row r="355" spans="1:10" ht="12.75">
      <c r="A355" s="4">
        <f t="shared" si="61"/>
        <v>329</v>
      </c>
      <c r="B355" s="6">
        <f t="shared" si="52"/>
        <v>0</v>
      </c>
      <c r="C355" s="6">
        <f t="shared" si="53"/>
        <v>0</v>
      </c>
      <c r="D355" s="6">
        <f t="shared" si="54"/>
        <v>0</v>
      </c>
      <c r="E355" s="6">
        <f t="shared" si="55"/>
        <v>0</v>
      </c>
      <c r="F355" s="6">
        <f t="shared" si="56"/>
        <v>0</v>
      </c>
      <c r="G355" s="6">
        <f t="shared" si="57"/>
        <v>0</v>
      </c>
      <c r="H355" s="6">
        <f t="shared" si="58"/>
        <v>0</v>
      </c>
      <c r="I355" s="6">
        <f t="shared" si="59"/>
        <v>258154.2632467193</v>
      </c>
      <c r="J355" s="6">
        <f t="shared" si="60"/>
        <v>258154.2632467193</v>
      </c>
    </row>
    <row r="356" spans="1:10" ht="12.75">
      <c r="A356" s="4">
        <f t="shared" si="61"/>
        <v>330</v>
      </c>
      <c r="B356" s="6">
        <f t="shared" si="52"/>
        <v>0</v>
      </c>
      <c r="C356" s="6">
        <f t="shared" si="53"/>
        <v>0</v>
      </c>
      <c r="D356" s="6">
        <f t="shared" si="54"/>
        <v>0</v>
      </c>
      <c r="E356" s="6">
        <f t="shared" si="55"/>
        <v>0</v>
      </c>
      <c r="F356" s="6">
        <f t="shared" si="56"/>
        <v>0</v>
      </c>
      <c r="G356" s="6">
        <f t="shared" si="57"/>
        <v>0</v>
      </c>
      <c r="H356" s="6">
        <f t="shared" si="58"/>
        <v>0</v>
      </c>
      <c r="I356" s="6">
        <f t="shared" si="59"/>
        <v>258580.62600090855</v>
      </c>
      <c r="J356" s="6">
        <f t="shared" si="60"/>
        <v>258580.62600090855</v>
      </c>
    </row>
    <row r="357" spans="1:10" ht="12.75">
      <c r="A357" s="4">
        <f t="shared" si="61"/>
        <v>331</v>
      </c>
      <c r="B357" s="6">
        <f t="shared" si="52"/>
        <v>0</v>
      </c>
      <c r="C357" s="6">
        <f t="shared" si="53"/>
        <v>0</v>
      </c>
      <c r="D357" s="6">
        <f t="shared" si="54"/>
        <v>0</v>
      </c>
      <c r="E357" s="6">
        <f t="shared" si="55"/>
        <v>0</v>
      </c>
      <c r="F357" s="6">
        <f t="shared" si="56"/>
        <v>0</v>
      </c>
      <c r="G357" s="6">
        <f t="shared" si="57"/>
        <v>0</v>
      </c>
      <c r="H357" s="6">
        <f t="shared" si="58"/>
        <v>0</v>
      </c>
      <c r="I357" s="6">
        <f t="shared" si="59"/>
        <v>259007.69292785047</v>
      </c>
      <c r="J357" s="6">
        <f t="shared" si="60"/>
        <v>259007.69292785047</v>
      </c>
    </row>
    <row r="358" spans="1:10" ht="12.75">
      <c r="A358" s="4">
        <f t="shared" si="61"/>
        <v>332</v>
      </c>
      <c r="B358" s="6">
        <f t="shared" si="52"/>
        <v>0</v>
      </c>
      <c r="C358" s="6">
        <f t="shared" si="53"/>
        <v>0</v>
      </c>
      <c r="D358" s="6">
        <f t="shared" si="54"/>
        <v>0</v>
      </c>
      <c r="E358" s="6">
        <f t="shared" si="55"/>
        <v>0</v>
      </c>
      <c r="F358" s="6">
        <f t="shared" si="56"/>
        <v>0</v>
      </c>
      <c r="G358" s="6">
        <f t="shared" si="57"/>
        <v>0</v>
      </c>
      <c r="H358" s="6">
        <f t="shared" si="58"/>
        <v>0</v>
      </c>
      <c r="I358" s="6">
        <f t="shared" si="59"/>
        <v>259435.4651905436</v>
      </c>
      <c r="J358" s="6">
        <f t="shared" si="60"/>
        <v>259435.4651905436</v>
      </c>
    </row>
    <row r="359" spans="1:10" ht="12.75">
      <c r="A359" s="4">
        <f t="shared" si="61"/>
        <v>333</v>
      </c>
      <c r="B359" s="6">
        <f t="shared" si="52"/>
        <v>0</v>
      </c>
      <c r="C359" s="6">
        <f t="shared" si="53"/>
        <v>0</v>
      </c>
      <c r="D359" s="6">
        <f t="shared" si="54"/>
        <v>0</v>
      </c>
      <c r="E359" s="6">
        <f t="shared" si="55"/>
        <v>0</v>
      </c>
      <c r="F359" s="6">
        <f t="shared" si="56"/>
        <v>0</v>
      </c>
      <c r="G359" s="6">
        <f t="shared" si="57"/>
        <v>0</v>
      </c>
      <c r="H359" s="6">
        <f t="shared" si="58"/>
        <v>0</v>
      </c>
      <c r="I359" s="6">
        <f t="shared" si="59"/>
        <v>259863.94395390726</v>
      </c>
      <c r="J359" s="6">
        <f t="shared" si="60"/>
        <v>259863.94395390726</v>
      </c>
    </row>
    <row r="360" spans="1:10" ht="12.75">
      <c r="A360" s="4">
        <f t="shared" si="61"/>
        <v>334</v>
      </c>
      <c r="B360" s="6">
        <f t="shared" si="52"/>
        <v>0</v>
      </c>
      <c r="C360" s="6">
        <f t="shared" si="53"/>
        <v>0</v>
      </c>
      <c r="D360" s="6">
        <f t="shared" si="54"/>
        <v>0</v>
      </c>
      <c r="E360" s="6">
        <f t="shared" si="55"/>
        <v>0</v>
      </c>
      <c r="F360" s="6">
        <f t="shared" si="56"/>
        <v>0</v>
      </c>
      <c r="G360" s="6">
        <f t="shared" si="57"/>
        <v>0</v>
      </c>
      <c r="H360" s="6">
        <f t="shared" si="58"/>
        <v>0</v>
      </c>
      <c r="I360" s="6">
        <f t="shared" si="59"/>
        <v>260293.13038478477</v>
      </c>
      <c r="J360" s="6">
        <f t="shared" si="60"/>
        <v>260293.13038478477</v>
      </c>
    </row>
    <row r="361" spans="1:10" ht="12.75">
      <c r="A361" s="4">
        <f t="shared" si="61"/>
        <v>335</v>
      </c>
      <c r="B361" s="6">
        <f t="shared" si="52"/>
        <v>0</v>
      </c>
      <c r="C361" s="6">
        <f t="shared" si="53"/>
        <v>0</v>
      </c>
      <c r="D361" s="6">
        <f t="shared" si="54"/>
        <v>0</v>
      </c>
      <c r="E361" s="6">
        <f t="shared" si="55"/>
        <v>0</v>
      </c>
      <c r="F361" s="6">
        <f t="shared" si="56"/>
        <v>0</v>
      </c>
      <c r="G361" s="6">
        <f t="shared" si="57"/>
        <v>0</v>
      </c>
      <c r="H361" s="6">
        <f t="shared" si="58"/>
        <v>0</v>
      </c>
      <c r="I361" s="6">
        <f t="shared" si="59"/>
        <v>260723.02565194658</v>
      </c>
      <c r="J361" s="6">
        <f t="shared" si="60"/>
        <v>260723.02565194658</v>
      </c>
    </row>
    <row r="362" spans="1:10" ht="12.75">
      <c r="A362" s="4">
        <f t="shared" si="61"/>
        <v>336</v>
      </c>
      <c r="B362" s="6">
        <f t="shared" si="52"/>
        <v>0</v>
      </c>
      <c r="C362" s="6">
        <f t="shared" si="53"/>
        <v>0</v>
      </c>
      <c r="D362" s="6">
        <f t="shared" si="54"/>
        <v>0</v>
      </c>
      <c r="E362" s="6">
        <f t="shared" si="55"/>
        <v>0</v>
      </c>
      <c r="F362" s="6">
        <f t="shared" si="56"/>
        <v>0</v>
      </c>
      <c r="G362" s="6">
        <f t="shared" si="57"/>
        <v>0</v>
      </c>
      <c r="H362" s="6">
        <f t="shared" si="58"/>
        <v>0</v>
      </c>
      <c r="I362" s="6">
        <f t="shared" si="59"/>
        <v>261153.6309260934</v>
      </c>
      <c r="J362" s="6">
        <f t="shared" si="60"/>
        <v>261153.6309260934</v>
      </c>
    </row>
    <row r="363" spans="1:10" ht="12.75">
      <c r="A363" s="4">
        <f t="shared" si="61"/>
        <v>337</v>
      </c>
      <c r="B363" s="6">
        <f t="shared" si="52"/>
        <v>0</v>
      </c>
      <c r="C363" s="6">
        <f t="shared" si="53"/>
        <v>0</v>
      </c>
      <c r="D363" s="6">
        <f t="shared" si="54"/>
        <v>0</v>
      </c>
      <c r="E363" s="6">
        <f t="shared" si="55"/>
        <v>0</v>
      </c>
      <c r="F363" s="6">
        <f t="shared" si="56"/>
        <v>0</v>
      </c>
      <c r="G363" s="6">
        <f t="shared" si="57"/>
        <v>0</v>
      </c>
      <c r="H363" s="6">
        <f t="shared" si="58"/>
        <v>0</v>
      </c>
      <c r="I363" s="6">
        <f t="shared" si="59"/>
        <v>261584.9473798595</v>
      </c>
      <c r="J363" s="6">
        <f t="shared" si="60"/>
        <v>261584.9473798595</v>
      </c>
    </row>
    <row r="364" spans="1:10" ht="12.75">
      <c r="A364" s="4">
        <f t="shared" si="61"/>
        <v>338</v>
      </c>
      <c r="B364" s="6">
        <f t="shared" si="52"/>
        <v>0</v>
      </c>
      <c r="C364" s="6">
        <f t="shared" si="53"/>
        <v>0</v>
      </c>
      <c r="D364" s="6">
        <f t="shared" si="54"/>
        <v>0</v>
      </c>
      <c r="E364" s="6">
        <f t="shared" si="55"/>
        <v>0</v>
      </c>
      <c r="F364" s="6">
        <f t="shared" si="56"/>
        <v>0</v>
      </c>
      <c r="G364" s="6">
        <f t="shared" si="57"/>
        <v>0</v>
      </c>
      <c r="H364" s="6">
        <f t="shared" si="58"/>
        <v>0</v>
      </c>
      <c r="I364" s="6">
        <f t="shared" si="59"/>
        <v>262016.9761878159</v>
      </c>
      <c r="J364" s="6">
        <f t="shared" si="60"/>
        <v>262016.9761878159</v>
      </c>
    </row>
    <row r="365" spans="1:10" ht="12.75">
      <c r="A365" s="4">
        <f t="shared" si="61"/>
        <v>339</v>
      </c>
      <c r="B365" s="6">
        <f t="shared" si="52"/>
        <v>0</v>
      </c>
      <c r="C365" s="6">
        <f t="shared" si="53"/>
        <v>0</v>
      </c>
      <c r="D365" s="6">
        <f t="shared" si="54"/>
        <v>0</v>
      </c>
      <c r="E365" s="6">
        <f t="shared" si="55"/>
        <v>0</v>
      </c>
      <c r="F365" s="6">
        <f t="shared" si="56"/>
        <v>0</v>
      </c>
      <c r="G365" s="6">
        <f t="shared" si="57"/>
        <v>0</v>
      </c>
      <c r="H365" s="6">
        <f t="shared" si="58"/>
        <v>0</v>
      </c>
      <c r="I365" s="6">
        <f t="shared" si="59"/>
        <v>262449.7185264734</v>
      </c>
      <c r="J365" s="6">
        <f t="shared" si="60"/>
        <v>262449.7185264734</v>
      </c>
    </row>
    <row r="366" spans="1:10" ht="12.75">
      <c r="A366" s="4">
        <f t="shared" si="61"/>
        <v>340</v>
      </c>
      <c r="B366" s="6">
        <f t="shared" si="52"/>
        <v>0</v>
      </c>
      <c r="C366" s="6">
        <f t="shared" si="53"/>
        <v>0</v>
      </c>
      <c r="D366" s="6">
        <f t="shared" si="54"/>
        <v>0</v>
      </c>
      <c r="E366" s="6">
        <f t="shared" si="55"/>
        <v>0</v>
      </c>
      <c r="F366" s="6">
        <f t="shared" si="56"/>
        <v>0</v>
      </c>
      <c r="G366" s="6">
        <f t="shared" si="57"/>
        <v>0</v>
      </c>
      <c r="H366" s="6">
        <f t="shared" si="58"/>
        <v>0</v>
      </c>
      <c r="I366" s="6">
        <f t="shared" si="59"/>
        <v>262883.1755742859</v>
      </c>
      <c r="J366" s="6">
        <f t="shared" si="60"/>
        <v>262883.1755742859</v>
      </c>
    </row>
    <row r="367" spans="1:10" ht="12.75">
      <c r="A367" s="4">
        <f t="shared" si="61"/>
        <v>341</v>
      </c>
      <c r="B367" s="6">
        <f t="shared" si="52"/>
        <v>0</v>
      </c>
      <c r="C367" s="6">
        <f t="shared" si="53"/>
        <v>0</v>
      </c>
      <c r="D367" s="6">
        <f t="shared" si="54"/>
        <v>0</v>
      </c>
      <c r="E367" s="6">
        <f t="shared" si="55"/>
        <v>0</v>
      </c>
      <c r="F367" s="6">
        <f t="shared" si="56"/>
        <v>0</v>
      </c>
      <c r="G367" s="6">
        <f t="shared" si="57"/>
        <v>0</v>
      </c>
      <c r="H367" s="6">
        <f t="shared" si="58"/>
        <v>0</v>
      </c>
      <c r="I367" s="6">
        <f t="shared" si="59"/>
        <v>263317.34851165384</v>
      </c>
      <c r="J367" s="6">
        <f t="shared" si="60"/>
        <v>263317.34851165384</v>
      </c>
    </row>
    <row r="368" spans="1:10" ht="12.75">
      <c r="A368" s="4">
        <f t="shared" si="61"/>
        <v>342</v>
      </c>
      <c r="B368" s="6">
        <f t="shared" si="52"/>
        <v>0</v>
      </c>
      <c r="C368" s="6">
        <f t="shared" si="53"/>
        <v>0</v>
      </c>
      <c r="D368" s="6">
        <f t="shared" si="54"/>
        <v>0</v>
      </c>
      <c r="E368" s="6">
        <f t="shared" si="55"/>
        <v>0</v>
      </c>
      <c r="F368" s="6">
        <f t="shared" si="56"/>
        <v>0</v>
      </c>
      <c r="G368" s="6">
        <f t="shared" si="57"/>
        <v>0</v>
      </c>
      <c r="H368" s="6">
        <f t="shared" si="58"/>
        <v>0</v>
      </c>
      <c r="I368" s="6">
        <f t="shared" si="59"/>
        <v>263752.2385209269</v>
      </c>
      <c r="J368" s="6">
        <f t="shared" si="60"/>
        <v>263752.2385209269</v>
      </c>
    </row>
    <row r="369" spans="1:10" ht="12.75">
      <c r="A369" s="4">
        <f t="shared" si="61"/>
        <v>343</v>
      </c>
      <c r="B369" s="6">
        <f t="shared" si="52"/>
        <v>0</v>
      </c>
      <c r="C369" s="6">
        <f t="shared" si="53"/>
        <v>0</v>
      </c>
      <c r="D369" s="6">
        <f t="shared" si="54"/>
        <v>0</v>
      </c>
      <c r="E369" s="6">
        <f t="shared" si="55"/>
        <v>0</v>
      </c>
      <c r="F369" s="6">
        <f t="shared" si="56"/>
        <v>0</v>
      </c>
      <c r="G369" s="6">
        <f t="shared" si="57"/>
        <v>0</v>
      </c>
      <c r="H369" s="6">
        <f t="shared" si="58"/>
        <v>0</v>
      </c>
      <c r="I369" s="6">
        <f t="shared" si="59"/>
        <v>264187.8467864077</v>
      </c>
      <c r="J369" s="6">
        <f t="shared" si="60"/>
        <v>264187.8467864077</v>
      </c>
    </row>
    <row r="370" spans="1:10" ht="12.75">
      <c r="A370" s="4">
        <f t="shared" si="61"/>
        <v>344</v>
      </c>
      <c r="B370" s="6">
        <f t="shared" si="52"/>
        <v>0</v>
      </c>
      <c r="C370" s="6">
        <f t="shared" si="53"/>
        <v>0</v>
      </c>
      <c r="D370" s="6">
        <f t="shared" si="54"/>
        <v>0</v>
      </c>
      <c r="E370" s="6">
        <f t="shared" si="55"/>
        <v>0</v>
      </c>
      <c r="F370" s="6">
        <f t="shared" si="56"/>
        <v>0</v>
      </c>
      <c r="G370" s="6">
        <f t="shared" si="57"/>
        <v>0</v>
      </c>
      <c r="H370" s="6">
        <f t="shared" si="58"/>
        <v>0</v>
      </c>
      <c r="I370" s="6">
        <f t="shared" si="59"/>
        <v>264624.1744943547</v>
      </c>
      <c r="J370" s="6">
        <f t="shared" si="60"/>
        <v>264624.1744943547</v>
      </c>
    </row>
    <row r="371" spans="1:10" ht="12.75">
      <c r="A371" s="4">
        <f t="shared" si="61"/>
        <v>345</v>
      </c>
      <c r="B371" s="6">
        <f t="shared" si="52"/>
        <v>0</v>
      </c>
      <c r="C371" s="6">
        <f t="shared" si="53"/>
        <v>0</v>
      </c>
      <c r="D371" s="6">
        <f t="shared" si="54"/>
        <v>0</v>
      </c>
      <c r="E371" s="6">
        <f t="shared" si="55"/>
        <v>0</v>
      </c>
      <c r="F371" s="6">
        <f t="shared" si="56"/>
        <v>0</v>
      </c>
      <c r="G371" s="6">
        <f t="shared" si="57"/>
        <v>0</v>
      </c>
      <c r="H371" s="6">
        <f t="shared" si="58"/>
        <v>0</v>
      </c>
      <c r="I371" s="6">
        <f t="shared" si="59"/>
        <v>265061.22283298563</v>
      </c>
      <c r="J371" s="6">
        <f t="shared" si="60"/>
        <v>265061.22283298563</v>
      </c>
    </row>
    <row r="372" spans="1:10" ht="12.75">
      <c r="A372" s="4">
        <f t="shared" si="61"/>
        <v>346</v>
      </c>
      <c r="B372" s="6">
        <f t="shared" si="52"/>
        <v>0</v>
      </c>
      <c r="C372" s="6">
        <f t="shared" si="53"/>
        <v>0</v>
      </c>
      <c r="D372" s="6">
        <f t="shared" si="54"/>
        <v>0</v>
      </c>
      <c r="E372" s="6">
        <f t="shared" si="55"/>
        <v>0</v>
      </c>
      <c r="F372" s="6">
        <f t="shared" si="56"/>
        <v>0</v>
      </c>
      <c r="G372" s="6">
        <f t="shared" si="57"/>
        <v>0</v>
      </c>
      <c r="H372" s="6">
        <f t="shared" si="58"/>
        <v>0</v>
      </c>
      <c r="I372" s="6">
        <f t="shared" si="59"/>
        <v>265498.9929924807</v>
      </c>
      <c r="J372" s="6">
        <f t="shared" si="60"/>
        <v>265498.9929924807</v>
      </c>
    </row>
    <row r="373" spans="1:10" ht="12.75">
      <c r="A373" s="4">
        <f t="shared" si="61"/>
        <v>347</v>
      </c>
      <c r="B373" s="6">
        <f t="shared" si="52"/>
        <v>0</v>
      </c>
      <c r="C373" s="6">
        <f t="shared" si="53"/>
        <v>0</v>
      </c>
      <c r="D373" s="6">
        <f t="shared" si="54"/>
        <v>0</v>
      </c>
      <c r="E373" s="6">
        <f t="shared" si="55"/>
        <v>0</v>
      </c>
      <c r="F373" s="6">
        <f t="shared" si="56"/>
        <v>0</v>
      </c>
      <c r="G373" s="6">
        <f t="shared" si="57"/>
        <v>0</v>
      </c>
      <c r="H373" s="6">
        <f t="shared" si="58"/>
        <v>0</v>
      </c>
      <c r="I373" s="6">
        <f t="shared" si="59"/>
        <v>265937.48616498575</v>
      </c>
      <c r="J373" s="6">
        <f t="shared" si="60"/>
        <v>265937.48616498575</v>
      </c>
    </row>
    <row r="374" spans="1:10" ht="12.75">
      <c r="A374" s="4">
        <f t="shared" si="61"/>
        <v>348</v>
      </c>
      <c r="B374" s="6">
        <f t="shared" si="52"/>
        <v>0</v>
      </c>
      <c r="C374" s="6">
        <f t="shared" si="53"/>
        <v>0</v>
      </c>
      <c r="D374" s="6">
        <f t="shared" si="54"/>
        <v>0</v>
      </c>
      <c r="E374" s="6">
        <f t="shared" si="55"/>
        <v>0</v>
      </c>
      <c r="F374" s="6">
        <f t="shared" si="56"/>
        <v>0</v>
      </c>
      <c r="G374" s="6">
        <f t="shared" si="57"/>
        <v>0</v>
      </c>
      <c r="H374" s="6">
        <f t="shared" si="58"/>
        <v>0</v>
      </c>
      <c r="I374" s="6">
        <f t="shared" si="59"/>
        <v>266376.70354461554</v>
      </c>
      <c r="J374" s="6">
        <f t="shared" si="60"/>
        <v>266376.70354461554</v>
      </c>
    </row>
    <row r="375" spans="1:10" ht="12.75">
      <c r="A375" s="4">
        <f t="shared" si="61"/>
        <v>349</v>
      </c>
      <c r="B375" s="6">
        <f t="shared" si="52"/>
        <v>0</v>
      </c>
      <c r="C375" s="6">
        <f t="shared" si="53"/>
        <v>0</v>
      </c>
      <c r="D375" s="6">
        <f t="shared" si="54"/>
        <v>0</v>
      </c>
      <c r="E375" s="6">
        <f t="shared" si="55"/>
        <v>0</v>
      </c>
      <c r="F375" s="6">
        <f t="shared" si="56"/>
        <v>0</v>
      </c>
      <c r="G375" s="6">
        <f t="shared" si="57"/>
        <v>0</v>
      </c>
      <c r="H375" s="6">
        <f t="shared" si="58"/>
        <v>0</v>
      </c>
      <c r="I375" s="6">
        <f t="shared" si="59"/>
        <v>266816.646327457</v>
      </c>
      <c r="J375" s="6">
        <f t="shared" si="60"/>
        <v>266816.646327457</v>
      </c>
    </row>
    <row r="376" spans="1:10" ht="12.75">
      <c r="A376" s="4">
        <f t="shared" si="61"/>
        <v>350</v>
      </c>
      <c r="B376" s="6">
        <f t="shared" si="52"/>
        <v>0</v>
      </c>
      <c r="C376" s="6">
        <f t="shared" si="53"/>
        <v>0</v>
      </c>
      <c r="D376" s="6">
        <f t="shared" si="54"/>
        <v>0</v>
      </c>
      <c r="E376" s="6">
        <f t="shared" si="55"/>
        <v>0</v>
      </c>
      <c r="F376" s="6">
        <f t="shared" si="56"/>
        <v>0</v>
      </c>
      <c r="G376" s="6">
        <f t="shared" si="57"/>
        <v>0</v>
      </c>
      <c r="H376" s="6">
        <f t="shared" si="58"/>
        <v>0</v>
      </c>
      <c r="I376" s="6">
        <f t="shared" si="59"/>
        <v>267257.3157115725</v>
      </c>
      <c r="J376" s="6">
        <f t="shared" si="60"/>
        <v>267257.3157115725</v>
      </c>
    </row>
    <row r="377" spans="1:10" ht="12.75">
      <c r="A377" s="4">
        <f t="shared" si="61"/>
        <v>351</v>
      </c>
      <c r="B377" s="6">
        <f t="shared" si="52"/>
        <v>0</v>
      </c>
      <c r="C377" s="6">
        <f t="shared" si="53"/>
        <v>0</v>
      </c>
      <c r="D377" s="6">
        <f t="shared" si="54"/>
        <v>0</v>
      </c>
      <c r="E377" s="6">
        <f t="shared" si="55"/>
        <v>0</v>
      </c>
      <c r="F377" s="6">
        <f t="shared" si="56"/>
        <v>0</v>
      </c>
      <c r="G377" s="6">
        <f t="shared" si="57"/>
        <v>0</v>
      </c>
      <c r="H377" s="6">
        <f t="shared" si="58"/>
        <v>0</v>
      </c>
      <c r="I377" s="6">
        <f t="shared" si="59"/>
        <v>267698.7128970031</v>
      </c>
      <c r="J377" s="6">
        <f t="shared" si="60"/>
        <v>267698.7128970031</v>
      </c>
    </row>
    <row r="378" spans="1:10" ht="12.75">
      <c r="A378" s="4">
        <f t="shared" si="61"/>
        <v>352</v>
      </c>
      <c r="B378" s="6">
        <f t="shared" si="52"/>
        <v>0</v>
      </c>
      <c r="C378" s="6">
        <f t="shared" si="53"/>
        <v>0</v>
      </c>
      <c r="D378" s="6">
        <f t="shared" si="54"/>
        <v>0</v>
      </c>
      <c r="E378" s="6">
        <f t="shared" si="55"/>
        <v>0</v>
      </c>
      <c r="F378" s="6">
        <f t="shared" si="56"/>
        <v>0</v>
      </c>
      <c r="G378" s="6">
        <f t="shared" si="57"/>
        <v>0</v>
      </c>
      <c r="H378" s="6">
        <f t="shared" si="58"/>
        <v>0</v>
      </c>
      <c r="I378" s="6">
        <f t="shared" si="59"/>
        <v>268140.8390857719</v>
      </c>
      <c r="J378" s="6">
        <f t="shared" si="60"/>
        <v>268140.8390857719</v>
      </c>
    </row>
    <row r="379" spans="1:10" ht="12.75">
      <c r="A379" s="4">
        <f t="shared" si="61"/>
        <v>353</v>
      </c>
      <c r="B379" s="6">
        <f t="shared" si="52"/>
        <v>0</v>
      </c>
      <c r="C379" s="6">
        <f t="shared" si="53"/>
        <v>0</v>
      </c>
      <c r="D379" s="6">
        <f t="shared" si="54"/>
        <v>0</v>
      </c>
      <c r="E379" s="6">
        <f t="shared" si="55"/>
        <v>0</v>
      </c>
      <c r="F379" s="6">
        <f t="shared" si="56"/>
        <v>0</v>
      </c>
      <c r="G379" s="6">
        <f t="shared" si="57"/>
        <v>0</v>
      </c>
      <c r="H379" s="6">
        <f t="shared" si="58"/>
        <v>0</v>
      </c>
      <c r="I379" s="6">
        <f t="shared" si="59"/>
        <v>268583.69548188715</v>
      </c>
      <c r="J379" s="6">
        <f t="shared" si="60"/>
        <v>268583.69548188715</v>
      </c>
    </row>
    <row r="380" spans="1:10" ht="12.75">
      <c r="A380" s="4">
        <f t="shared" si="61"/>
        <v>354</v>
      </c>
      <c r="B380" s="6">
        <f t="shared" si="52"/>
        <v>0</v>
      </c>
      <c r="C380" s="6">
        <f t="shared" si="53"/>
        <v>0</v>
      </c>
      <c r="D380" s="6">
        <f t="shared" si="54"/>
        <v>0</v>
      </c>
      <c r="E380" s="6">
        <f t="shared" si="55"/>
        <v>0</v>
      </c>
      <c r="F380" s="6">
        <f t="shared" si="56"/>
        <v>0</v>
      </c>
      <c r="G380" s="6">
        <f t="shared" si="57"/>
        <v>0</v>
      </c>
      <c r="H380" s="6">
        <f t="shared" si="58"/>
        <v>0</v>
      </c>
      <c r="I380" s="6">
        <f t="shared" si="59"/>
        <v>269027.28329134564</v>
      </c>
      <c r="J380" s="6">
        <f t="shared" si="60"/>
        <v>269027.28329134564</v>
      </c>
    </row>
    <row r="381" spans="1:10" ht="12.75">
      <c r="A381" s="4">
        <f t="shared" si="61"/>
        <v>355</v>
      </c>
      <c r="B381" s="6">
        <f t="shared" si="52"/>
        <v>0</v>
      </c>
      <c r="C381" s="6">
        <f t="shared" si="53"/>
        <v>0</v>
      </c>
      <c r="D381" s="6">
        <f t="shared" si="54"/>
        <v>0</v>
      </c>
      <c r="E381" s="6">
        <f t="shared" si="55"/>
        <v>0</v>
      </c>
      <c r="F381" s="6">
        <f t="shared" si="56"/>
        <v>0</v>
      </c>
      <c r="G381" s="6">
        <f t="shared" si="57"/>
        <v>0</v>
      </c>
      <c r="H381" s="6">
        <f t="shared" si="58"/>
        <v>0</v>
      </c>
      <c r="I381" s="6">
        <f t="shared" si="59"/>
        <v>269471.603722136</v>
      </c>
      <c r="J381" s="6">
        <f t="shared" si="60"/>
        <v>269471.603722136</v>
      </c>
    </row>
    <row r="382" spans="1:10" ht="12.75">
      <c r="A382" s="4">
        <f t="shared" si="61"/>
        <v>356</v>
      </c>
      <c r="B382" s="6">
        <f t="shared" si="52"/>
        <v>0</v>
      </c>
      <c r="C382" s="6">
        <f t="shared" si="53"/>
        <v>0</v>
      </c>
      <c r="D382" s="6">
        <f t="shared" si="54"/>
        <v>0</v>
      </c>
      <c r="E382" s="6">
        <f t="shared" si="55"/>
        <v>0</v>
      </c>
      <c r="F382" s="6">
        <f t="shared" si="56"/>
        <v>0</v>
      </c>
      <c r="G382" s="6">
        <f t="shared" si="57"/>
        <v>0</v>
      </c>
      <c r="H382" s="6">
        <f t="shared" si="58"/>
        <v>0</v>
      </c>
      <c r="I382" s="6">
        <f t="shared" si="59"/>
        <v>269916.65798424196</v>
      </c>
      <c r="J382" s="6">
        <f t="shared" si="60"/>
        <v>269916.65798424196</v>
      </c>
    </row>
    <row r="383" spans="1:10" ht="12.75">
      <c r="A383" s="4">
        <f t="shared" si="61"/>
        <v>357</v>
      </c>
      <c r="B383" s="6">
        <f t="shared" si="52"/>
        <v>0</v>
      </c>
      <c r="C383" s="6">
        <f t="shared" si="53"/>
        <v>0</v>
      </c>
      <c r="D383" s="6">
        <f t="shared" si="54"/>
        <v>0</v>
      </c>
      <c r="E383" s="6">
        <f t="shared" si="55"/>
        <v>0</v>
      </c>
      <c r="F383" s="6">
        <f t="shared" si="56"/>
        <v>0</v>
      </c>
      <c r="G383" s="6">
        <f t="shared" si="57"/>
        <v>0</v>
      </c>
      <c r="H383" s="6">
        <f t="shared" si="58"/>
        <v>0</v>
      </c>
      <c r="I383" s="6">
        <f t="shared" si="59"/>
        <v>270362.44728964556</v>
      </c>
      <c r="J383" s="6">
        <f t="shared" si="60"/>
        <v>270362.44728964556</v>
      </c>
    </row>
    <row r="384" spans="1:10" ht="12.75">
      <c r="A384" s="4">
        <f t="shared" si="61"/>
        <v>358</v>
      </c>
      <c r="B384" s="6">
        <f t="shared" si="52"/>
        <v>0</v>
      </c>
      <c r="C384" s="6">
        <f t="shared" si="53"/>
        <v>0</v>
      </c>
      <c r="D384" s="6">
        <f t="shared" si="54"/>
        <v>0</v>
      </c>
      <c r="E384" s="6">
        <f t="shared" si="55"/>
        <v>0</v>
      </c>
      <c r="F384" s="6">
        <f t="shared" si="56"/>
        <v>0</v>
      </c>
      <c r="G384" s="6">
        <f t="shared" si="57"/>
        <v>0</v>
      </c>
      <c r="H384" s="6">
        <f t="shared" si="58"/>
        <v>0</v>
      </c>
      <c r="I384" s="6">
        <f t="shared" si="59"/>
        <v>270808.97285233054</v>
      </c>
      <c r="J384" s="6">
        <f t="shared" si="60"/>
        <v>270808.97285233054</v>
      </c>
    </row>
    <row r="385" spans="1:10" ht="12.75">
      <c r="A385" s="4">
        <f t="shared" si="61"/>
        <v>359</v>
      </c>
      <c r="B385" s="6">
        <f t="shared" si="52"/>
        <v>0</v>
      </c>
      <c r="C385" s="6">
        <f t="shared" si="53"/>
        <v>0</v>
      </c>
      <c r="D385" s="6">
        <f t="shared" si="54"/>
        <v>0</v>
      </c>
      <c r="E385" s="6">
        <f t="shared" si="55"/>
        <v>0</v>
      </c>
      <c r="F385" s="6">
        <f t="shared" si="56"/>
        <v>0</v>
      </c>
      <c r="G385" s="6">
        <f t="shared" si="57"/>
        <v>0</v>
      </c>
      <c r="H385" s="6">
        <f t="shared" si="58"/>
        <v>0</v>
      </c>
      <c r="I385" s="6">
        <f t="shared" si="59"/>
        <v>271256.2358882857</v>
      </c>
      <c r="J385" s="6">
        <f t="shared" si="60"/>
        <v>271256.2358882857</v>
      </c>
    </row>
    <row r="386" spans="1:10" ht="12.75">
      <c r="A386" s="4">
        <f t="shared" si="61"/>
        <v>360</v>
      </c>
      <c r="B386" s="6">
        <f t="shared" si="52"/>
        <v>0</v>
      </c>
      <c r="C386" s="6">
        <f t="shared" si="53"/>
        <v>0</v>
      </c>
      <c r="D386" s="6">
        <f t="shared" si="54"/>
        <v>0</v>
      </c>
      <c r="E386" s="6">
        <f t="shared" si="55"/>
        <v>0</v>
      </c>
      <c r="F386" s="6">
        <f t="shared" si="56"/>
        <v>0</v>
      </c>
      <c r="G386" s="6">
        <f t="shared" si="57"/>
        <v>0</v>
      </c>
      <c r="H386" s="6">
        <f t="shared" si="58"/>
        <v>0</v>
      </c>
      <c r="I386" s="6">
        <f t="shared" si="59"/>
        <v>271704.237615508</v>
      </c>
      <c r="J386" s="6">
        <f t="shared" si="60"/>
        <v>271704.237615508</v>
      </c>
    </row>
    <row r="387" spans="1:10" ht="12.75">
      <c r="A387" s="1"/>
      <c r="B387" s="1"/>
      <c r="C387" s="1"/>
      <c r="D387" s="1"/>
      <c r="E387" s="1"/>
      <c r="F387" s="1"/>
      <c r="G387" s="1"/>
      <c r="H387" s="1"/>
      <c r="I387" s="1"/>
      <c r="J387" s="1"/>
    </row>
    <row r="388" ht="12.75">
      <c r="A388" s="94" t="s">
        <v>89</v>
      </c>
    </row>
  </sheetData>
  <sheetProtection/>
  <mergeCells count="2">
    <mergeCell ref="F2:G2"/>
    <mergeCell ref="F1:G1"/>
  </mergeCells>
  <dataValidations count="1">
    <dataValidation type="decimal" allowBlank="1" showInputMessage="1" showErrorMessage="1" errorTitle="Value out of Valid Range" error="Value must be between 0 and 30 years." sqref="E17">
      <formula1>0</formula1>
      <formula2>30</formula2>
    </dataValidation>
  </dataValidations>
  <hyperlinks>
    <hyperlink ref="A2" r:id="rId1" display="Download from Vertex42.com"/>
  </hyperlinks>
  <printOptions/>
  <pageMargins left="0.5" right="0.25" top="1" bottom="1" header="0.5" footer="0.5"/>
  <pageSetup fitToHeight="1" fitToWidth="1" horizontalDpi="600" verticalDpi="600" orientation="portrait" scale="93" r:id="rId5"/>
  <headerFooter alignWithMargins="0">
    <oddFooter>&amp;L&amp;8http://www.vertex42.com/Calculators/home-equity-loan-calculator.html&amp;R&amp;8© 2007 Vertex42 LLC</oddFooter>
  </headerFooter>
  <drawing r:id="rId4"/>
  <legacyDrawing r:id="rId3"/>
</worksheet>
</file>

<file path=xl/worksheets/sheet4.xml><?xml version="1.0" encoding="utf-8"?>
<worksheet xmlns="http://schemas.openxmlformats.org/spreadsheetml/2006/main" xmlns:r="http://schemas.openxmlformats.org/officeDocument/2006/relationships">
  <dimension ref="A1:F484"/>
  <sheetViews>
    <sheetView showGridLines="0" workbookViewId="0" topLeftCell="A1">
      <selection activeCell="A1" sqref="A1"/>
    </sheetView>
  </sheetViews>
  <sheetFormatPr defaultColWidth="9.140625" defaultRowHeight="12.75"/>
  <cols>
    <col min="2" max="2" width="9.421875" style="0" customWidth="1"/>
    <col min="4" max="4" width="9.57421875" style="0" customWidth="1"/>
    <col min="5" max="5" width="10.140625" style="0" customWidth="1"/>
    <col min="6" max="6" width="13.00390625" style="0" customWidth="1"/>
  </cols>
  <sheetData>
    <row r="1" spans="1:2" ht="15">
      <c r="A1" s="28" t="s">
        <v>19</v>
      </c>
      <c r="B1" s="28"/>
    </row>
    <row r="2" spans="1:6" ht="13.5" thickBot="1">
      <c r="A2" s="21" t="s">
        <v>4</v>
      </c>
      <c r="B2" s="21" t="s">
        <v>58</v>
      </c>
      <c r="C2" s="22" t="s">
        <v>9</v>
      </c>
      <c r="D2" s="22" t="s">
        <v>6</v>
      </c>
      <c r="E2" s="22" t="s">
        <v>7</v>
      </c>
      <c r="F2" s="22" t="s">
        <v>8</v>
      </c>
    </row>
    <row r="3" spans="1:6" ht="12.75">
      <c r="A3" s="10"/>
      <c r="B3" s="10"/>
      <c r="C3" s="10"/>
      <c r="D3" s="10"/>
      <c r="E3" s="10"/>
      <c r="F3" s="12">
        <f>loan_amount</f>
        <v>150000</v>
      </c>
    </row>
    <row r="4" spans="1:6" ht="12.75">
      <c r="A4" s="4">
        <f aca="true" t="shared" si="0" ref="A4:A67">IF(F3="","",IF(OR(A3&gt;=nper,ROUND(F3,2)&lt;=0),"",A3+1))</f>
        <v>1</v>
      </c>
      <c r="B4" s="50">
        <f aca="true" t="shared" si="1" ref="B4:B67">IF(A4="","",IF(MONTH(DATE(YEAR(fpdate),MONTH(fpdate)+(A4-1),DAY(fpdate)))&gt;(MONTH(fpdate)+MOD((A4-1),12)),DATE(YEAR(fpdate),MONTH(fpdate)+(A4-1)+1,0),DATE(YEAR(fpdate),MONTH(fpdate)+(A4-1),DAY(fpdate))))</f>
        <v>39113</v>
      </c>
      <c r="C4" s="6">
        <f aca="true" t="shared" si="2" ref="C4:C67">IF(A4="","",IF(OR(A4=nper,payment&gt;ROUND((1+rate)*F3,2)),ROUND((1+rate)*F3,2),payment))</f>
        <v>1265.79</v>
      </c>
      <c r="D4" s="6">
        <f aca="true" t="shared" si="3" ref="D4:D67">IF(A4="","",ROUND(rate*F3,2))</f>
        <v>750</v>
      </c>
      <c r="E4" s="6">
        <f aca="true" t="shared" si="4" ref="E4:E67">IF(A4="","",C4-D4)</f>
        <v>515.79</v>
      </c>
      <c r="F4" s="6">
        <f aca="true" t="shared" si="5" ref="F4:F67">IF(A4="","",F3-E4)</f>
        <v>149484.21</v>
      </c>
    </row>
    <row r="5" spans="1:6" ht="12.75">
      <c r="A5" s="4">
        <f t="shared" si="0"/>
        <v>2</v>
      </c>
      <c r="B5" s="50">
        <f t="shared" si="1"/>
        <v>39141</v>
      </c>
      <c r="C5" s="6">
        <f t="shared" si="2"/>
        <v>1265.79</v>
      </c>
      <c r="D5" s="6">
        <f t="shared" si="3"/>
        <v>747.42</v>
      </c>
      <c r="E5" s="6">
        <f t="shared" si="4"/>
        <v>518.37</v>
      </c>
      <c r="F5" s="6">
        <f t="shared" si="5"/>
        <v>148965.84</v>
      </c>
    </row>
    <row r="6" spans="1:6" ht="12.75">
      <c r="A6" s="4">
        <f t="shared" si="0"/>
        <v>3</v>
      </c>
      <c r="B6" s="50">
        <f t="shared" si="1"/>
        <v>39172</v>
      </c>
      <c r="C6" s="6">
        <f t="shared" si="2"/>
        <v>1265.79</v>
      </c>
      <c r="D6" s="6">
        <f t="shared" si="3"/>
        <v>744.83</v>
      </c>
      <c r="E6" s="6">
        <f t="shared" si="4"/>
        <v>520.9599999999999</v>
      </c>
      <c r="F6" s="6">
        <f t="shared" si="5"/>
        <v>148444.88</v>
      </c>
    </row>
    <row r="7" spans="1:6" ht="12.75">
      <c r="A7" s="4">
        <f t="shared" si="0"/>
        <v>4</v>
      </c>
      <c r="B7" s="50">
        <f t="shared" si="1"/>
        <v>39202</v>
      </c>
      <c r="C7" s="6">
        <f t="shared" si="2"/>
        <v>1265.79</v>
      </c>
      <c r="D7" s="6">
        <f t="shared" si="3"/>
        <v>742.22</v>
      </c>
      <c r="E7" s="6">
        <f t="shared" si="4"/>
        <v>523.5699999999999</v>
      </c>
      <c r="F7" s="6">
        <f t="shared" si="5"/>
        <v>147921.31</v>
      </c>
    </row>
    <row r="8" spans="1:6" ht="12.75">
      <c r="A8" s="4">
        <f t="shared" si="0"/>
        <v>5</v>
      </c>
      <c r="B8" s="50">
        <f t="shared" si="1"/>
        <v>39233</v>
      </c>
      <c r="C8" s="6">
        <f t="shared" si="2"/>
        <v>1265.79</v>
      </c>
      <c r="D8" s="6">
        <f t="shared" si="3"/>
        <v>739.61</v>
      </c>
      <c r="E8" s="6">
        <f t="shared" si="4"/>
        <v>526.18</v>
      </c>
      <c r="F8" s="6">
        <f t="shared" si="5"/>
        <v>147395.13</v>
      </c>
    </row>
    <row r="9" spans="1:6" ht="12.75">
      <c r="A9" s="4">
        <f t="shared" si="0"/>
        <v>6</v>
      </c>
      <c r="B9" s="50">
        <f t="shared" si="1"/>
        <v>39263</v>
      </c>
      <c r="C9" s="6">
        <f t="shared" si="2"/>
        <v>1265.79</v>
      </c>
      <c r="D9" s="6">
        <f t="shared" si="3"/>
        <v>736.98</v>
      </c>
      <c r="E9" s="6">
        <f t="shared" si="4"/>
        <v>528.81</v>
      </c>
      <c r="F9" s="6">
        <f t="shared" si="5"/>
        <v>146866.32</v>
      </c>
    </row>
    <row r="10" spans="1:6" ht="12.75">
      <c r="A10" s="4">
        <f t="shared" si="0"/>
        <v>7</v>
      </c>
      <c r="B10" s="50">
        <f t="shared" si="1"/>
        <v>39294</v>
      </c>
      <c r="C10" s="6">
        <f t="shared" si="2"/>
        <v>1265.79</v>
      </c>
      <c r="D10" s="6">
        <f t="shared" si="3"/>
        <v>734.33</v>
      </c>
      <c r="E10" s="6">
        <f t="shared" si="4"/>
        <v>531.4599999999999</v>
      </c>
      <c r="F10" s="6">
        <f t="shared" si="5"/>
        <v>146334.86000000002</v>
      </c>
    </row>
    <row r="11" spans="1:6" ht="12.75">
      <c r="A11" s="4">
        <f t="shared" si="0"/>
        <v>8</v>
      </c>
      <c r="B11" s="50">
        <f t="shared" si="1"/>
        <v>39325</v>
      </c>
      <c r="C11" s="6">
        <f t="shared" si="2"/>
        <v>1265.79</v>
      </c>
      <c r="D11" s="6">
        <f t="shared" si="3"/>
        <v>731.67</v>
      </c>
      <c r="E11" s="6">
        <f t="shared" si="4"/>
        <v>534.12</v>
      </c>
      <c r="F11" s="6">
        <f t="shared" si="5"/>
        <v>145800.74000000002</v>
      </c>
    </row>
    <row r="12" spans="1:6" ht="12.75">
      <c r="A12" s="4">
        <f t="shared" si="0"/>
        <v>9</v>
      </c>
      <c r="B12" s="50">
        <f t="shared" si="1"/>
        <v>39355</v>
      </c>
      <c r="C12" s="6">
        <f t="shared" si="2"/>
        <v>1265.79</v>
      </c>
      <c r="D12" s="6">
        <f t="shared" si="3"/>
        <v>729</v>
      </c>
      <c r="E12" s="6">
        <f t="shared" si="4"/>
        <v>536.79</v>
      </c>
      <c r="F12" s="6">
        <f t="shared" si="5"/>
        <v>145263.95</v>
      </c>
    </row>
    <row r="13" spans="1:6" ht="12.75">
      <c r="A13" s="4">
        <f t="shared" si="0"/>
        <v>10</v>
      </c>
      <c r="B13" s="50">
        <f t="shared" si="1"/>
        <v>39386</v>
      </c>
      <c r="C13" s="6">
        <f t="shared" si="2"/>
        <v>1265.79</v>
      </c>
      <c r="D13" s="6">
        <f t="shared" si="3"/>
        <v>726.32</v>
      </c>
      <c r="E13" s="6">
        <f t="shared" si="4"/>
        <v>539.4699999999999</v>
      </c>
      <c r="F13" s="6">
        <f t="shared" si="5"/>
        <v>144724.48</v>
      </c>
    </row>
    <row r="14" spans="1:6" ht="12.75">
      <c r="A14" s="4">
        <f t="shared" si="0"/>
        <v>11</v>
      </c>
      <c r="B14" s="50">
        <f t="shared" si="1"/>
        <v>39416</v>
      </c>
      <c r="C14" s="6">
        <f t="shared" si="2"/>
        <v>1265.79</v>
      </c>
      <c r="D14" s="6">
        <f t="shared" si="3"/>
        <v>723.62</v>
      </c>
      <c r="E14" s="6">
        <f t="shared" si="4"/>
        <v>542.17</v>
      </c>
      <c r="F14" s="6">
        <f t="shared" si="5"/>
        <v>144182.31</v>
      </c>
    </row>
    <row r="15" spans="1:6" ht="12.75">
      <c r="A15" s="4">
        <f t="shared" si="0"/>
        <v>12</v>
      </c>
      <c r="B15" s="50">
        <f t="shared" si="1"/>
        <v>39447</v>
      </c>
      <c r="C15" s="6">
        <f t="shared" si="2"/>
        <v>1265.79</v>
      </c>
      <c r="D15" s="6">
        <f t="shared" si="3"/>
        <v>720.91</v>
      </c>
      <c r="E15" s="6">
        <f t="shared" si="4"/>
        <v>544.88</v>
      </c>
      <c r="F15" s="6">
        <f t="shared" si="5"/>
        <v>143637.43</v>
      </c>
    </row>
    <row r="16" spans="1:6" ht="12.75">
      <c r="A16" s="4">
        <f t="shared" si="0"/>
        <v>13</v>
      </c>
      <c r="B16" s="50">
        <f t="shared" si="1"/>
        <v>39478</v>
      </c>
      <c r="C16" s="6">
        <f t="shared" si="2"/>
        <v>1265.79</v>
      </c>
      <c r="D16" s="6">
        <f t="shared" si="3"/>
        <v>718.19</v>
      </c>
      <c r="E16" s="6">
        <f t="shared" si="4"/>
        <v>547.5999999999999</v>
      </c>
      <c r="F16" s="6">
        <f t="shared" si="5"/>
        <v>143089.83</v>
      </c>
    </row>
    <row r="17" spans="1:6" ht="12.75">
      <c r="A17" s="4">
        <f t="shared" si="0"/>
        <v>14</v>
      </c>
      <c r="B17" s="50">
        <f t="shared" si="1"/>
        <v>39507</v>
      </c>
      <c r="C17" s="6">
        <f t="shared" si="2"/>
        <v>1265.79</v>
      </c>
      <c r="D17" s="6">
        <f t="shared" si="3"/>
        <v>715.45</v>
      </c>
      <c r="E17" s="6">
        <f t="shared" si="4"/>
        <v>550.3399999999999</v>
      </c>
      <c r="F17" s="6">
        <f t="shared" si="5"/>
        <v>142539.49</v>
      </c>
    </row>
    <row r="18" spans="1:6" ht="12.75">
      <c r="A18" s="4">
        <f t="shared" si="0"/>
        <v>15</v>
      </c>
      <c r="B18" s="50">
        <f t="shared" si="1"/>
        <v>39538</v>
      </c>
      <c r="C18" s="6">
        <f t="shared" si="2"/>
        <v>1265.79</v>
      </c>
      <c r="D18" s="6">
        <f t="shared" si="3"/>
        <v>712.7</v>
      </c>
      <c r="E18" s="6">
        <f t="shared" si="4"/>
        <v>553.0899999999999</v>
      </c>
      <c r="F18" s="6">
        <f t="shared" si="5"/>
        <v>141986.4</v>
      </c>
    </row>
    <row r="19" spans="1:6" ht="12.75">
      <c r="A19" s="4">
        <f t="shared" si="0"/>
        <v>16</v>
      </c>
      <c r="B19" s="50">
        <f t="shared" si="1"/>
        <v>39568</v>
      </c>
      <c r="C19" s="6">
        <f t="shared" si="2"/>
        <v>1265.79</v>
      </c>
      <c r="D19" s="6">
        <f t="shared" si="3"/>
        <v>709.93</v>
      </c>
      <c r="E19" s="6">
        <f t="shared" si="4"/>
        <v>555.86</v>
      </c>
      <c r="F19" s="6">
        <f t="shared" si="5"/>
        <v>141430.54</v>
      </c>
    </row>
    <row r="20" spans="1:6" ht="12.75">
      <c r="A20" s="4">
        <f t="shared" si="0"/>
        <v>17</v>
      </c>
      <c r="B20" s="50">
        <f t="shared" si="1"/>
        <v>39599</v>
      </c>
      <c r="C20" s="6">
        <f t="shared" si="2"/>
        <v>1265.79</v>
      </c>
      <c r="D20" s="6">
        <f t="shared" si="3"/>
        <v>707.15</v>
      </c>
      <c r="E20" s="6">
        <f t="shared" si="4"/>
        <v>558.64</v>
      </c>
      <c r="F20" s="6">
        <f t="shared" si="5"/>
        <v>140871.9</v>
      </c>
    </row>
    <row r="21" spans="1:6" ht="12.75">
      <c r="A21" s="4">
        <f t="shared" si="0"/>
        <v>18</v>
      </c>
      <c r="B21" s="50">
        <f t="shared" si="1"/>
        <v>39629</v>
      </c>
      <c r="C21" s="6">
        <f t="shared" si="2"/>
        <v>1265.79</v>
      </c>
      <c r="D21" s="6">
        <f t="shared" si="3"/>
        <v>704.36</v>
      </c>
      <c r="E21" s="6">
        <f t="shared" si="4"/>
        <v>561.43</v>
      </c>
      <c r="F21" s="6">
        <f t="shared" si="5"/>
        <v>140310.47</v>
      </c>
    </row>
    <row r="22" spans="1:6" ht="12.75">
      <c r="A22" s="4">
        <f t="shared" si="0"/>
        <v>19</v>
      </c>
      <c r="B22" s="50">
        <f t="shared" si="1"/>
        <v>39660</v>
      </c>
      <c r="C22" s="6">
        <f t="shared" si="2"/>
        <v>1265.79</v>
      </c>
      <c r="D22" s="6">
        <f t="shared" si="3"/>
        <v>701.55</v>
      </c>
      <c r="E22" s="6">
        <f t="shared" si="4"/>
        <v>564.24</v>
      </c>
      <c r="F22" s="6">
        <f t="shared" si="5"/>
        <v>139746.23</v>
      </c>
    </row>
    <row r="23" spans="1:6" ht="12.75">
      <c r="A23" s="4">
        <f t="shared" si="0"/>
        <v>20</v>
      </c>
      <c r="B23" s="50">
        <f t="shared" si="1"/>
        <v>39691</v>
      </c>
      <c r="C23" s="6">
        <f t="shared" si="2"/>
        <v>1265.79</v>
      </c>
      <c r="D23" s="6">
        <f t="shared" si="3"/>
        <v>698.73</v>
      </c>
      <c r="E23" s="6">
        <f t="shared" si="4"/>
        <v>567.06</v>
      </c>
      <c r="F23" s="6">
        <f t="shared" si="5"/>
        <v>139179.17</v>
      </c>
    </row>
    <row r="24" spans="1:6" ht="12.75">
      <c r="A24" s="4">
        <f t="shared" si="0"/>
        <v>21</v>
      </c>
      <c r="B24" s="50">
        <f t="shared" si="1"/>
        <v>39721</v>
      </c>
      <c r="C24" s="6">
        <f t="shared" si="2"/>
        <v>1265.79</v>
      </c>
      <c r="D24" s="6">
        <f t="shared" si="3"/>
        <v>695.9</v>
      </c>
      <c r="E24" s="6">
        <f t="shared" si="4"/>
        <v>569.89</v>
      </c>
      <c r="F24" s="6">
        <f t="shared" si="5"/>
        <v>138609.28</v>
      </c>
    </row>
    <row r="25" spans="1:6" ht="12.75">
      <c r="A25" s="4">
        <f t="shared" si="0"/>
        <v>22</v>
      </c>
      <c r="B25" s="50">
        <f t="shared" si="1"/>
        <v>39752</v>
      </c>
      <c r="C25" s="6">
        <f t="shared" si="2"/>
        <v>1265.79</v>
      </c>
      <c r="D25" s="6">
        <f t="shared" si="3"/>
        <v>693.05</v>
      </c>
      <c r="E25" s="6">
        <f t="shared" si="4"/>
        <v>572.74</v>
      </c>
      <c r="F25" s="6">
        <f t="shared" si="5"/>
        <v>138036.54</v>
      </c>
    </row>
    <row r="26" spans="1:6" ht="12.75">
      <c r="A26" s="4">
        <f t="shared" si="0"/>
        <v>23</v>
      </c>
      <c r="B26" s="50">
        <f t="shared" si="1"/>
        <v>39782</v>
      </c>
      <c r="C26" s="6">
        <f t="shared" si="2"/>
        <v>1265.79</v>
      </c>
      <c r="D26" s="6">
        <f t="shared" si="3"/>
        <v>690.18</v>
      </c>
      <c r="E26" s="6">
        <f t="shared" si="4"/>
        <v>575.61</v>
      </c>
      <c r="F26" s="6">
        <f t="shared" si="5"/>
        <v>137460.93000000002</v>
      </c>
    </row>
    <row r="27" spans="1:6" ht="12.75">
      <c r="A27" s="4">
        <f t="shared" si="0"/>
        <v>24</v>
      </c>
      <c r="B27" s="50">
        <f t="shared" si="1"/>
        <v>39813</v>
      </c>
      <c r="C27" s="6">
        <f t="shared" si="2"/>
        <v>1265.79</v>
      </c>
      <c r="D27" s="6">
        <f t="shared" si="3"/>
        <v>687.3</v>
      </c>
      <c r="E27" s="6">
        <f t="shared" si="4"/>
        <v>578.49</v>
      </c>
      <c r="F27" s="6">
        <f t="shared" si="5"/>
        <v>136882.44000000003</v>
      </c>
    </row>
    <row r="28" spans="1:6" ht="12.75">
      <c r="A28" s="4">
        <f t="shared" si="0"/>
        <v>25</v>
      </c>
      <c r="B28" s="50">
        <f t="shared" si="1"/>
        <v>39844</v>
      </c>
      <c r="C28" s="6">
        <f t="shared" si="2"/>
        <v>1265.79</v>
      </c>
      <c r="D28" s="6">
        <f t="shared" si="3"/>
        <v>684.41</v>
      </c>
      <c r="E28" s="6">
        <f t="shared" si="4"/>
        <v>581.38</v>
      </c>
      <c r="F28" s="6">
        <f t="shared" si="5"/>
        <v>136301.06000000003</v>
      </c>
    </row>
    <row r="29" spans="1:6" ht="12.75">
      <c r="A29" s="4">
        <f t="shared" si="0"/>
        <v>26</v>
      </c>
      <c r="B29" s="50">
        <f t="shared" si="1"/>
        <v>39872</v>
      </c>
      <c r="C29" s="6">
        <f t="shared" si="2"/>
        <v>1265.79</v>
      </c>
      <c r="D29" s="6">
        <f t="shared" si="3"/>
        <v>681.51</v>
      </c>
      <c r="E29" s="6">
        <f t="shared" si="4"/>
        <v>584.28</v>
      </c>
      <c r="F29" s="6">
        <f t="shared" si="5"/>
        <v>135716.78000000003</v>
      </c>
    </row>
    <row r="30" spans="1:6" ht="12.75">
      <c r="A30" s="4">
        <f t="shared" si="0"/>
        <v>27</v>
      </c>
      <c r="B30" s="50">
        <f t="shared" si="1"/>
        <v>39903</v>
      </c>
      <c r="C30" s="6">
        <f t="shared" si="2"/>
        <v>1265.79</v>
      </c>
      <c r="D30" s="6">
        <f t="shared" si="3"/>
        <v>678.58</v>
      </c>
      <c r="E30" s="6">
        <f t="shared" si="4"/>
        <v>587.2099999999999</v>
      </c>
      <c r="F30" s="6">
        <f t="shared" si="5"/>
        <v>135129.57000000004</v>
      </c>
    </row>
    <row r="31" spans="1:6" ht="12.75">
      <c r="A31" s="4">
        <f t="shared" si="0"/>
        <v>28</v>
      </c>
      <c r="B31" s="50">
        <f t="shared" si="1"/>
        <v>39933</v>
      </c>
      <c r="C31" s="6">
        <f t="shared" si="2"/>
        <v>1265.79</v>
      </c>
      <c r="D31" s="6">
        <f t="shared" si="3"/>
        <v>675.65</v>
      </c>
      <c r="E31" s="6">
        <f t="shared" si="4"/>
        <v>590.14</v>
      </c>
      <c r="F31" s="6">
        <f t="shared" si="5"/>
        <v>134539.43000000002</v>
      </c>
    </row>
    <row r="32" spans="1:6" ht="12.75">
      <c r="A32" s="4">
        <f t="shared" si="0"/>
        <v>29</v>
      </c>
      <c r="B32" s="50">
        <f t="shared" si="1"/>
        <v>39964</v>
      </c>
      <c r="C32" s="6">
        <f t="shared" si="2"/>
        <v>1265.79</v>
      </c>
      <c r="D32" s="6">
        <f t="shared" si="3"/>
        <v>672.7</v>
      </c>
      <c r="E32" s="6">
        <f t="shared" si="4"/>
        <v>593.0899999999999</v>
      </c>
      <c r="F32" s="6">
        <f t="shared" si="5"/>
        <v>133946.34000000003</v>
      </c>
    </row>
    <row r="33" spans="1:6" ht="12.75">
      <c r="A33" s="4">
        <f t="shared" si="0"/>
        <v>30</v>
      </c>
      <c r="B33" s="50">
        <f t="shared" si="1"/>
        <v>39994</v>
      </c>
      <c r="C33" s="6">
        <f t="shared" si="2"/>
        <v>1265.79</v>
      </c>
      <c r="D33" s="6">
        <f t="shared" si="3"/>
        <v>669.73</v>
      </c>
      <c r="E33" s="6">
        <f t="shared" si="4"/>
        <v>596.06</v>
      </c>
      <c r="F33" s="6">
        <f t="shared" si="5"/>
        <v>133350.28000000003</v>
      </c>
    </row>
    <row r="34" spans="1:6" ht="12.75">
      <c r="A34" s="4">
        <f t="shared" si="0"/>
        <v>31</v>
      </c>
      <c r="B34" s="50">
        <f t="shared" si="1"/>
        <v>40025</v>
      </c>
      <c r="C34" s="6">
        <f t="shared" si="2"/>
        <v>1265.79</v>
      </c>
      <c r="D34" s="6">
        <f t="shared" si="3"/>
        <v>666.75</v>
      </c>
      <c r="E34" s="6">
        <f t="shared" si="4"/>
        <v>599.04</v>
      </c>
      <c r="F34" s="6">
        <f t="shared" si="5"/>
        <v>132751.24000000002</v>
      </c>
    </row>
    <row r="35" spans="1:6" ht="12.75">
      <c r="A35" s="4">
        <f t="shared" si="0"/>
        <v>32</v>
      </c>
      <c r="B35" s="50">
        <f t="shared" si="1"/>
        <v>40056</v>
      </c>
      <c r="C35" s="6">
        <f t="shared" si="2"/>
        <v>1265.79</v>
      </c>
      <c r="D35" s="6">
        <f t="shared" si="3"/>
        <v>663.76</v>
      </c>
      <c r="E35" s="6">
        <f t="shared" si="4"/>
        <v>602.03</v>
      </c>
      <c r="F35" s="6">
        <f t="shared" si="5"/>
        <v>132149.21000000002</v>
      </c>
    </row>
    <row r="36" spans="1:6" ht="12.75">
      <c r="A36" s="4">
        <f t="shared" si="0"/>
        <v>33</v>
      </c>
      <c r="B36" s="50">
        <f t="shared" si="1"/>
        <v>40086</v>
      </c>
      <c r="C36" s="6">
        <f t="shared" si="2"/>
        <v>1265.79</v>
      </c>
      <c r="D36" s="6">
        <f t="shared" si="3"/>
        <v>660.75</v>
      </c>
      <c r="E36" s="6">
        <f t="shared" si="4"/>
        <v>605.04</v>
      </c>
      <c r="F36" s="6">
        <f t="shared" si="5"/>
        <v>131544.17</v>
      </c>
    </row>
    <row r="37" spans="1:6" ht="12.75">
      <c r="A37" s="4">
        <f t="shared" si="0"/>
        <v>34</v>
      </c>
      <c r="B37" s="50">
        <f t="shared" si="1"/>
        <v>40117</v>
      </c>
      <c r="C37" s="6">
        <f t="shared" si="2"/>
        <v>1265.79</v>
      </c>
      <c r="D37" s="6">
        <f t="shared" si="3"/>
        <v>657.72</v>
      </c>
      <c r="E37" s="6">
        <f t="shared" si="4"/>
        <v>608.0699999999999</v>
      </c>
      <c r="F37" s="6">
        <f t="shared" si="5"/>
        <v>130936.1</v>
      </c>
    </row>
    <row r="38" spans="1:6" ht="12.75">
      <c r="A38" s="4">
        <f t="shared" si="0"/>
        <v>35</v>
      </c>
      <c r="B38" s="50">
        <f t="shared" si="1"/>
        <v>40147</v>
      </c>
      <c r="C38" s="6">
        <f t="shared" si="2"/>
        <v>1265.79</v>
      </c>
      <c r="D38" s="6">
        <f t="shared" si="3"/>
        <v>654.68</v>
      </c>
      <c r="E38" s="6">
        <f t="shared" si="4"/>
        <v>611.11</v>
      </c>
      <c r="F38" s="6">
        <f t="shared" si="5"/>
        <v>130324.99</v>
      </c>
    </row>
    <row r="39" spans="1:6" ht="12.75">
      <c r="A39" s="4">
        <f t="shared" si="0"/>
        <v>36</v>
      </c>
      <c r="B39" s="50">
        <f t="shared" si="1"/>
        <v>40178</v>
      </c>
      <c r="C39" s="6">
        <f t="shared" si="2"/>
        <v>1265.79</v>
      </c>
      <c r="D39" s="6">
        <f t="shared" si="3"/>
        <v>651.62</v>
      </c>
      <c r="E39" s="6">
        <f t="shared" si="4"/>
        <v>614.17</v>
      </c>
      <c r="F39" s="6">
        <f t="shared" si="5"/>
        <v>129710.82</v>
      </c>
    </row>
    <row r="40" spans="1:6" ht="12.75">
      <c r="A40" s="4">
        <f t="shared" si="0"/>
        <v>37</v>
      </c>
      <c r="B40" s="50">
        <f t="shared" si="1"/>
        <v>40209</v>
      </c>
      <c r="C40" s="6">
        <f t="shared" si="2"/>
        <v>1265.79</v>
      </c>
      <c r="D40" s="6">
        <f t="shared" si="3"/>
        <v>648.55</v>
      </c>
      <c r="E40" s="6">
        <f t="shared" si="4"/>
        <v>617.24</v>
      </c>
      <c r="F40" s="6">
        <f t="shared" si="5"/>
        <v>129093.58</v>
      </c>
    </row>
    <row r="41" spans="1:6" ht="12.75">
      <c r="A41" s="4">
        <f t="shared" si="0"/>
        <v>38</v>
      </c>
      <c r="B41" s="50">
        <f t="shared" si="1"/>
        <v>40237</v>
      </c>
      <c r="C41" s="6">
        <f t="shared" si="2"/>
        <v>1265.79</v>
      </c>
      <c r="D41" s="6">
        <f t="shared" si="3"/>
        <v>645.47</v>
      </c>
      <c r="E41" s="6">
        <f t="shared" si="4"/>
        <v>620.3199999999999</v>
      </c>
      <c r="F41" s="6">
        <f t="shared" si="5"/>
        <v>128473.26</v>
      </c>
    </row>
    <row r="42" spans="1:6" ht="12.75">
      <c r="A42" s="4">
        <f t="shared" si="0"/>
        <v>39</v>
      </c>
      <c r="B42" s="50">
        <f t="shared" si="1"/>
        <v>40268</v>
      </c>
      <c r="C42" s="6">
        <f t="shared" si="2"/>
        <v>1265.79</v>
      </c>
      <c r="D42" s="6">
        <f t="shared" si="3"/>
        <v>642.37</v>
      </c>
      <c r="E42" s="6">
        <f t="shared" si="4"/>
        <v>623.42</v>
      </c>
      <c r="F42" s="6">
        <f t="shared" si="5"/>
        <v>127849.84</v>
      </c>
    </row>
    <row r="43" spans="1:6" ht="12.75">
      <c r="A43" s="4">
        <f t="shared" si="0"/>
        <v>40</v>
      </c>
      <c r="B43" s="50">
        <f t="shared" si="1"/>
        <v>40298</v>
      </c>
      <c r="C43" s="6">
        <f t="shared" si="2"/>
        <v>1265.79</v>
      </c>
      <c r="D43" s="6">
        <f t="shared" si="3"/>
        <v>639.25</v>
      </c>
      <c r="E43" s="6">
        <f t="shared" si="4"/>
        <v>626.54</v>
      </c>
      <c r="F43" s="6">
        <f t="shared" si="5"/>
        <v>127223.3</v>
      </c>
    </row>
    <row r="44" spans="1:6" ht="12.75">
      <c r="A44" s="4">
        <f t="shared" si="0"/>
        <v>41</v>
      </c>
      <c r="B44" s="50">
        <f t="shared" si="1"/>
        <v>40329</v>
      </c>
      <c r="C44" s="6">
        <f t="shared" si="2"/>
        <v>1265.79</v>
      </c>
      <c r="D44" s="6">
        <f t="shared" si="3"/>
        <v>636.12</v>
      </c>
      <c r="E44" s="6">
        <f t="shared" si="4"/>
        <v>629.67</v>
      </c>
      <c r="F44" s="6">
        <f t="shared" si="5"/>
        <v>126593.63</v>
      </c>
    </row>
    <row r="45" spans="1:6" ht="12.75">
      <c r="A45" s="4">
        <f t="shared" si="0"/>
        <v>42</v>
      </c>
      <c r="B45" s="50">
        <f t="shared" si="1"/>
        <v>40359</v>
      </c>
      <c r="C45" s="6">
        <f t="shared" si="2"/>
        <v>1265.79</v>
      </c>
      <c r="D45" s="6">
        <f t="shared" si="3"/>
        <v>632.97</v>
      </c>
      <c r="E45" s="6">
        <f t="shared" si="4"/>
        <v>632.8199999999999</v>
      </c>
      <c r="F45" s="6">
        <f t="shared" si="5"/>
        <v>125960.81</v>
      </c>
    </row>
    <row r="46" spans="1:6" ht="12.75">
      <c r="A46" s="4">
        <f t="shared" si="0"/>
        <v>43</v>
      </c>
      <c r="B46" s="50">
        <f t="shared" si="1"/>
        <v>40390</v>
      </c>
      <c r="C46" s="6">
        <f t="shared" si="2"/>
        <v>1265.79</v>
      </c>
      <c r="D46" s="6">
        <f t="shared" si="3"/>
        <v>629.8</v>
      </c>
      <c r="E46" s="6">
        <f t="shared" si="4"/>
        <v>635.99</v>
      </c>
      <c r="F46" s="6">
        <f t="shared" si="5"/>
        <v>125324.81999999999</v>
      </c>
    </row>
    <row r="47" spans="1:6" ht="12.75">
      <c r="A47" s="4">
        <f t="shared" si="0"/>
        <v>44</v>
      </c>
      <c r="B47" s="50">
        <f t="shared" si="1"/>
        <v>40421</v>
      </c>
      <c r="C47" s="6">
        <f t="shared" si="2"/>
        <v>1265.79</v>
      </c>
      <c r="D47" s="6">
        <f t="shared" si="3"/>
        <v>626.62</v>
      </c>
      <c r="E47" s="6">
        <f t="shared" si="4"/>
        <v>639.17</v>
      </c>
      <c r="F47" s="6">
        <f t="shared" si="5"/>
        <v>124685.65</v>
      </c>
    </row>
    <row r="48" spans="1:6" ht="12.75">
      <c r="A48" s="4">
        <f t="shared" si="0"/>
        <v>45</v>
      </c>
      <c r="B48" s="50">
        <f t="shared" si="1"/>
        <v>40451</v>
      </c>
      <c r="C48" s="6">
        <f t="shared" si="2"/>
        <v>1265.79</v>
      </c>
      <c r="D48" s="6">
        <f t="shared" si="3"/>
        <v>623.43</v>
      </c>
      <c r="E48" s="6">
        <f t="shared" si="4"/>
        <v>642.36</v>
      </c>
      <c r="F48" s="6">
        <f t="shared" si="5"/>
        <v>124043.29</v>
      </c>
    </row>
    <row r="49" spans="1:6" ht="12.75">
      <c r="A49" s="4">
        <f t="shared" si="0"/>
        <v>46</v>
      </c>
      <c r="B49" s="50">
        <f t="shared" si="1"/>
        <v>40482</v>
      </c>
      <c r="C49" s="6">
        <f t="shared" si="2"/>
        <v>1265.79</v>
      </c>
      <c r="D49" s="6">
        <f t="shared" si="3"/>
        <v>620.22</v>
      </c>
      <c r="E49" s="6">
        <f t="shared" si="4"/>
        <v>645.5699999999999</v>
      </c>
      <c r="F49" s="6">
        <f t="shared" si="5"/>
        <v>123397.71999999999</v>
      </c>
    </row>
    <row r="50" spans="1:6" ht="12.75">
      <c r="A50" s="4">
        <f t="shared" si="0"/>
        <v>47</v>
      </c>
      <c r="B50" s="50">
        <f t="shared" si="1"/>
        <v>40512</v>
      </c>
      <c r="C50" s="6">
        <f t="shared" si="2"/>
        <v>1265.79</v>
      </c>
      <c r="D50" s="6">
        <f t="shared" si="3"/>
        <v>616.99</v>
      </c>
      <c r="E50" s="6">
        <f t="shared" si="4"/>
        <v>648.8</v>
      </c>
      <c r="F50" s="6">
        <f t="shared" si="5"/>
        <v>122748.91999999998</v>
      </c>
    </row>
    <row r="51" spans="1:6" ht="12.75">
      <c r="A51" s="4">
        <f t="shared" si="0"/>
        <v>48</v>
      </c>
      <c r="B51" s="50">
        <f t="shared" si="1"/>
        <v>40543</v>
      </c>
      <c r="C51" s="6">
        <f t="shared" si="2"/>
        <v>1265.79</v>
      </c>
      <c r="D51" s="6">
        <f t="shared" si="3"/>
        <v>613.74</v>
      </c>
      <c r="E51" s="6">
        <f t="shared" si="4"/>
        <v>652.05</v>
      </c>
      <c r="F51" s="6">
        <f t="shared" si="5"/>
        <v>122096.86999999998</v>
      </c>
    </row>
    <row r="52" spans="1:6" ht="12.75">
      <c r="A52" s="4">
        <f t="shared" si="0"/>
        <v>49</v>
      </c>
      <c r="B52" s="50">
        <f t="shared" si="1"/>
        <v>40574</v>
      </c>
      <c r="C52" s="6">
        <f t="shared" si="2"/>
        <v>1265.79</v>
      </c>
      <c r="D52" s="6">
        <f t="shared" si="3"/>
        <v>610.48</v>
      </c>
      <c r="E52" s="6">
        <f t="shared" si="4"/>
        <v>655.31</v>
      </c>
      <c r="F52" s="6">
        <f t="shared" si="5"/>
        <v>121441.55999999998</v>
      </c>
    </row>
    <row r="53" spans="1:6" ht="12.75">
      <c r="A53" s="4">
        <f t="shared" si="0"/>
        <v>50</v>
      </c>
      <c r="B53" s="50">
        <f t="shared" si="1"/>
        <v>40602</v>
      </c>
      <c r="C53" s="6">
        <f t="shared" si="2"/>
        <v>1265.79</v>
      </c>
      <c r="D53" s="6">
        <f t="shared" si="3"/>
        <v>607.21</v>
      </c>
      <c r="E53" s="6">
        <f t="shared" si="4"/>
        <v>658.5799999999999</v>
      </c>
      <c r="F53" s="6">
        <f t="shared" si="5"/>
        <v>120782.97999999998</v>
      </c>
    </row>
    <row r="54" spans="1:6" ht="12.75">
      <c r="A54" s="4">
        <f t="shared" si="0"/>
        <v>51</v>
      </c>
      <c r="B54" s="50">
        <f t="shared" si="1"/>
        <v>40633</v>
      </c>
      <c r="C54" s="6">
        <f t="shared" si="2"/>
        <v>1265.79</v>
      </c>
      <c r="D54" s="6">
        <f t="shared" si="3"/>
        <v>603.91</v>
      </c>
      <c r="E54" s="6">
        <f t="shared" si="4"/>
        <v>661.88</v>
      </c>
      <c r="F54" s="6">
        <f t="shared" si="5"/>
        <v>120121.09999999998</v>
      </c>
    </row>
    <row r="55" spans="1:6" ht="12.75">
      <c r="A55" s="4">
        <f t="shared" si="0"/>
        <v>52</v>
      </c>
      <c r="B55" s="50">
        <f t="shared" si="1"/>
        <v>40663</v>
      </c>
      <c r="C55" s="6">
        <f t="shared" si="2"/>
        <v>1265.79</v>
      </c>
      <c r="D55" s="6">
        <f t="shared" si="3"/>
        <v>600.61</v>
      </c>
      <c r="E55" s="6">
        <f t="shared" si="4"/>
        <v>665.18</v>
      </c>
      <c r="F55" s="6">
        <f t="shared" si="5"/>
        <v>119455.91999999998</v>
      </c>
    </row>
    <row r="56" spans="1:6" ht="12.75">
      <c r="A56" s="4">
        <f t="shared" si="0"/>
        <v>53</v>
      </c>
      <c r="B56" s="50">
        <f t="shared" si="1"/>
        <v>40694</v>
      </c>
      <c r="C56" s="6">
        <f t="shared" si="2"/>
        <v>1265.79</v>
      </c>
      <c r="D56" s="6">
        <f t="shared" si="3"/>
        <v>597.28</v>
      </c>
      <c r="E56" s="6">
        <f t="shared" si="4"/>
        <v>668.51</v>
      </c>
      <c r="F56" s="6">
        <f t="shared" si="5"/>
        <v>118787.40999999999</v>
      </c>
    </row>
    <row r="57" spans="1:6" ht="12.75">
      <c r="A57" s="4">
        <f t="shared" si="0"/>
        <v>54</v>
      </c>
      <c r="B57" s="50">
        <f t="shared" si="1"/>
        <v>40724</v>
      </c>
      <c r="C57" s="6">
        <f t="shared" si="2"/>
        <v>1265.79</v>
      </c>
      <c r="D57" s="6">
        <f t="shared" si="3"/>
        <v>593.94</v>
      </c>
      <c r="E57" s="6">
        <f t="shared" si="4"/>
        <v>671.8499999999999</v>
      </c>
      <c r="F57" s="6">
        <f t="shared" si="5"/>
        <v>118115.55999999998</v>
      </c>
    </row>
    <row r="58" spans="1:6" ht="12.75">
      <c r="A58" s="4">
        <f t="shared" si="0"/>
        <v>55</v>
      </c>
      <c r="B58" s="50">
        <f t="shared" si="1"/>
        <v>40755</v>
      </c>
      <c r="C58" s="6">
        <f t="shared" si="2"/>
        <v>1265.79</v>
      </c>
      <c r="D58" s="6">
        <f t="shared" si="3"/>
        <v>590.58</v>
      </c>
      <c r="E58" s="6">
        <f t="shared" si="4"/>
        <v>675.2099999999999</v>
      </c>
      <c r="F58" s="6">
        <f t="shared" si="5"/>
        <v>117440.34999999998</v>
      </c>
    </row>
    <row r="59" spans="1:6" ht="12.75">
      <c r="A59" s="4">
        <f t="shared" si="0"/>
        <v>56</v>
      </c>
      <c r="B59" s="50">
        <f t="shared" si="1"/>
        <v>40786</v>
      </c>
      <c r="C59" s="6">
        <f t="shared" si="2"/>
        <v>1265.79</v>
      </c>
      <c r="D59" s="6">
        <f t="shared" si="3"/>
        <v>587.2</v>
      </c>
      <c r="E59" s="6">
        <f t="shared" si="4"/>
        <v>678.5899999999999</v>
      </c>
      <c r="F59" s="6">
        <f t="shared" si="5"/>
        <v>116761.75999999998</v>
      </c>
    </row>
    <row r="60" spans="1:6" ht="12.75">
      <c r="A60" s="4">
        <f t="shared" si="0"/>
        <v>57</v>
      </c>
      <c r="B60" s="50">
        <f t="shared" si="1"/>
        <v>40816</v>
      </c>
      <c r="C60" s="6">
        <f t="shared" si="2"/>
        <v>1265.79</v>
      </c>
      <c r="D60" s="6">
        <f t="shared" si="3"/>
        <v>583.81</v>
      </c>
      <c r="E60" s="6">
        <f t="shared" si="4"/>
        <v>681.98</v>
      </c>
      <c r="F60" s="6">
        <f t="shared" si="5"/>
        <v>116079.77999999998</v>
      </c>
    </row>
    <row r="61" spans="1:6" ht="12.75">
      <c r="A61" s="4">
        <f t="shared" si="0"/>
        <v>58</v>
      </c>
      <c r="B61" s="50">
        <f t="shared" si="1"/>
        <v>40847</v>
      </c>
      <c r="C61" s="6">
        <f t="shared" si="2"/>
        <v>1265.79</v>
      </c>
      <c r="D61" s="6">
        <f t="shared" si="3"/>
        <v>580.4</v>
      </c>
      <c r="E61" s="6">
        <f t="shared" si="4"/>
        <v>685.39</v>
      </c>
      <c r="F61" s="6">
        <f t="shared" si="5"/>
        <v>115394.38999999998</v>
      </c>
    </row>
    <row r="62" spans="1:6" ht="12.75">
      <c r="A62" s="4">
        <f t="shared" si="0"/>
        <v>59</v>
      </c>
      <c r="B62" s="50">
        <f t="shared" si="1"/>
        <v>40877</v>
      </c>
      <c r="C62" s="6">
        <f t="shared" si="2"/>
        <v>1265.79</v>
      </c>
      <c r="D62" s="6">
        <f t="shared" si="3"/>
        <v>576.97</v>
      </c>
      <c r="E62" s="6">
        <f t="shared" si="4"/>
        <v>688.8199999999999</v>
      </c>
      <c r="F62" s="6">
        <f t="shared" si="5"/>
        <v>114705.56999999998</v>
      </c>
    </row>
    <row r="63" spans="1:6" ht="12.75">
      <c r="A63" s="4">
        <f t="shared" si="0"/>
        <v>60</v>
      </c>
      <c r="B63" s="50">
        <f t="shared" si="1"/>
        <v>40908</v>
      </c>
      <c r="C63" s="6">
        <f t="shared" si="2"/>
        <v>1265.79</v>
      </c>
      <c r="D63" s="6">
        <f t="shared" si="3"/>
        <v>573.53</v>
      </c>
      <c r="E63" s="6">
        <f t="shared" si="4"/>
        <v>692.26</v>
      </c>
      <c r="F63" s="6">
        <f t="shared" si="5"/>
        <v>114013.30999999998</v>
      </c>
    </row>
    <row r="64" spans="1:6" ht="12.75">
      <c r="A64" s="4">
        <f t="shared" si="0"/>
        <v>61</v>
      </c>
      <c r="B64" s="50">
        <f t="shared" si="1"/>
        <v>40939</v>
      </c>
      <c r="C64" s="6">
        <f t="shared" si="2"/>
        <v>1265.79</v>
      </c>
      <c r="D64" s="6">
        <f t="shared" si="3"/>
        <v>570.07</v>
      </c>
      <c r="E64" s="6">
        <f t="shared" si="4"/>
        <v>695.7199999999999</v>
      </c>
      <c r="F64" s="6">
        <f t="shared" si="5"/>
        <v>113317.58999999998</v>
      </c>
    </row>
    <row r="65" spans="1:6" ht="12.75">
      <c r="A65" s="4">
        <f t="shared" si="0"/>
        <v>62</v>
      </c>
      <c r="B65" s="50">
        <f t="shared" si="1"/>
        <v>40968</v>
      </c>
      <c r="C65" s="6">
        <f t="shared" si="2"/>
        <v>1265.79</v>
      </c>
      <c r="D65" s="6">
        <f t="shared" si="3"/>
        <v>566.59</v>
      </c>
      <c r="E65" s="6">
        <f t="shared" si="4"/>
        <v>699.1999999999999</v>
      </c>
      <c r="F65" s="6">
        <f t="shared" si="5"/>
        <v>112618.38999999998</v>
      </c>
    </row>
    <row r="66" spans="1:6" ht="12.75">
      <c r="A66" s="4">
        <f t="shared" si="0"/>
        <v>63</v>
      </c>
      <c r="B66" s="50">
        <f t="shared" si="1"/>
        <v>40999</v>
      </c>
      <c r="C66" s="6">
        <f t="shared" si="2"/>
        <v>1265.79</v>
      </c>
      <c r="D66" s="6">
        <f t="shared" si="3"/>
        <v>563.09</v>
      </c>
      <c r="E66" s="6">
        <f t="shared" si="4"/>
        <v>702.6999999999999</v>
      </c>
      <c r="F66" s="6">
        <f t="shared" si="5"/>
        <v>111915.68999999999</v>
      </c>
    </row>
    <row r="67" spans="1:6" ht="12.75">
      <c r="A67" s="4">
        <f t="shared" si="0"/>
        <v>64</v>
      </c>
      <c r="B67" s="50">
        <f t="shared" si="1"/>
        <v>41029</v>
      </c>
      <c r="C67" s="6">
        <f t="shared" si="2"/>
        <v>1265.79</v>
      </c>
      <c r="D67" s="6">
        <f t="shared" si="3"/>
        <v>559.58</v>
      </c>
      <c r="E67" s="6">
        <f t="shared" si="4"/>
        <v>706.2099999999999</v>
      </c>
      <c r="F67" s="6">
        <f t="shared" si="5"/>
        <v>111209.47999999998</v>
      </c>
    </row>
    <row r="68" spans="1:6" ht="12.75">
      <c r="A68" s="4">
        <f aca="true" t="shared" si="6" ref="A68:A131">IF(F67="","",IF(OR(A67&gt;=nper,ROUND(F67,2)&lt;=0),"",A67+1))</f>
        <v>65</v>
      </c>
      <c r="B68" s="50">
        <f aca="true" t="shared" si="7" ref="B68:B131">IF(A68="","",IF(MONTH(DATE(YEAR(fpdate),MONTH(fpdate)+(A68-1),DAY(fpdate)))&gt;(MONTH(fpdate)+MOD((A68-1),12)),DATE(YEAR(fpdate),MONTH(fpdate)+(A68-1)+1,0),DATE(YEAR(fpdate),MONTH(fpdate)+(A68-1),DAY(fpdate))))</f>
        <v>41060</v>
      </c>
      <c r="C68" s="6">
        <f aca="true" t="shared" si="8" ref="C68:C131">IF(A68="","",IF(OR(A68=nper,payment&gt;ROUND((1+rate)*F67,2)),ROUND((1+rate)*F67,2),payment))</f>
        <v>1265.79</v>
      </c>
      <c r="D68" s="6">
        <f aca="true" t="shared" si="9" ref="D68:D131">IF(A68="","",ROUND(rate*F67,2))</f>
        <v>556.05</v>
      </c>
      <c r="E68" s="6">
        <f aca="true" t="shared" si="10" ref="E68:E131">IF(A68="","",C68-D68)</f>
        <v>709.74</v>
      </c>
      <c r="F68" s="6">
        <f aca="true" t="shared" si="11" ref="F68:F131">IF(A68="","",F67-E68)</f>
        <v>110499.73999999998</v>
      </c>
    </row>
    <row r="69" spans="1:6" ht="12.75">
      <c r="A69" s="4">
        <f t="shared" si="6"/>
        <v>66</v>
      </c>
      <c r="B69" s="50">
        <f t="shared" si="7"/>
        <v>41090</v>
      </c>
      <c r="C69" s="6">
        <f t="shared" si="8"/>
        <v>1265.79</v>
      </c>
      <c r="D69" s="6">
        <f t="shared" si="9"/>
        <v>552.5</v>
      </c>
      <c r="E69" s="6">
        <f t="shared" si="10"/>
        <v>713.29</v>
      </c>
      <c r="F69" s="6">
        <f t="shared" si="11"/>
        <v>109786.44999999998</v>
      </c>
    </row>
    <row r="70" spans="1:6" ht="12.75">
      <c r="A70" s="4">
        <f t="shared" si="6"/>
        <v>67</v>
      </c>
      <c r="B70" s="50">
        <f t="shared" si="7"/>
        <v>41121</v>
      </c>
      <c r="C70" s="6">
        <f t="shared" si="8"/>
        <v>1265.79</v>
      </c>
      <c r="D70" s="6">
        <f t="shared" si="9"/>
        <v>548.93</v>
      </c>
      <c r="E70" s="6">
        <f t="shared" si="10"/>
        <v>716.86</v>
      </c>
      <c r="F70" s="6">
        <f t="shared" si="11"/>
        <v>109069.58999999998</v>
      </c>
    </row>
    <row r="71" spans="1:6" ht="12.75">
      <c r="A71" s="4">
        <f t="shared" si="6"/>
        <v>68</v>
      </c>
      <c r="B71" s="50">
        <f t="shared" si="7"/>
        <v>41152</v>
      </c>
      <c r="C71" s="6">
        <f t="shared" si="8"/>
        <v>1265.79</v>
      </c>
      <c r="D71" s="6">
        <f t="shared" si="9"/>
        <v>545.35</v>
      </c>
      <c r="E71" s="6">
        <f t="shared" si="10"/>
        <v>720.4399999999999</v>
      </c>
      <c r="F71" s="6">
        <f t="shared" si="11"/>
        <v>108349.14999999998</v>
      </c>
    </row>
    <row r="72" spans="1:6" ht="12.75">
      <c r="A72" s="4">
        <f t="shared" si="6"/>
        <v>69</v>
      </c>
      <c r="B72" s="50">
        <f t="shared" si="7"/>
        <v>41182</v>
      </c>
      <c r="C72" s="6">
        <f t="shared" si="8"/>
        <v>1265.79</v>
      </c>
      <c r="D72" s="6">
        <f t="shared" si="9"/>
        <v>541.75</v>
      </c>
      <c r="E72" s="6">
        <f t="shared" si="10"/>
        <v>724.04</v>
      </c>
      <c r="F72" s="6">
        <f t="shared" si="11"/>
        <v>107625.10999999999</v>
      </c>
    </row>
    <row r="73" spans="1:6" ht="12.75">
      <c r="A73" s="4">
        <f t="shared" si="6"/>
        <v>70</v>
      </c>
      <c r="B73" s="50">
        <f t="shared" si="7"/>
        <v>41213</v>
      </c>
      <c r="C73" s="6">
        <f t="shared" si="8"/>
        <v>1265.79</v>
      </c>
      <c r="D73" s="6">
        <f t="shared" si="9"/>
        <v>538.13</v>
      </c>
      <c r="E73" s="6">
        <f t="shared" si="10"/>
        <v>727.66</v>
      </c>
      <c r="F73" s="6">
        <f t="shared" si="11"/>
        <v>106897.44999999998</v>
      </c>
    </row>
    <row r="74" spans="1:6" ht="12.75">
      <c r="A74" s="4">
        <f t="shared" si="6"/>
        <v>71</v>
      </c>
      <c r="B74" s="50">
        <f t="shared" si="7"/>
        <v>41243</v>
      </c>
      <c r="C74" s="6">
        <f t="shared" si="8"/>
        <v>1265.79</v>
      </c>
      <c r="D74" s="6">
        <f t="shared" si="9"/>
        <v>534.49</v>
      </c>
      <c r="E74" s="6">
        <f t="shared" si="10"/>
        <v>731.3</v>
      </c>
      <c r="F74" s="6">
        <f t="shared" si="11"/>
        <v>106166.14999999998</v>
      </c>
    </row>
    <row r="75" spans="1:6" ht="12.75">
      <c r="A75" s="4">
        <f t="shared" si="6"/>
        <v>72</v>
      </c>
      <c r="B75" s="50">
        <f t="shared" si="7"/>
        <v>41274</v>
      </c>
      <c r="C75" s="6">
        <f t="shared" si="8"/>
        <v>1265.79</v>
      </c>
      <c r="D75" s="6">
        <f t="shared" si="9"/>
        <v>530.83</v>
      </c>
      <c r="E75" s="6">
        <f t="shared" si="10"/>
        <v>734.9599999999999</v>
      </c>
      <c r="F75" s="6">
        <f t="shared" si="11"/>
        <v>105431.18999999997</v>
      </c>
    </row>
    <row r="76" spans="1:6" ht="12.75">
      <c r="A76" s="4">
        <f t="shared" si="6"/>
        <v>73</v>
      </c>
      <c r="B76" s="50">
        <f t="shared" si="7"/>
        <v>41305</v>
      </c>
      <c r="C76" s="6">
        <f t="shared" si="8"/>
        <v>1265.79</v>
      </c>
      <c r="D76" s="6">
        <f t="shared" si="9"/>
        <v>527.16</v>
      </c>
      <c r="E76" s="6">
        <f t="shared" si="10"/>
        <v>738.63</v>
      </c>
      <c r="F76" s="6">
        <f t="shared" si="11"/>
        <v>104692.55999999997</v>
      </c>
    </row>
    <row r="77" spans="1:6" ht="12.75">
      <c r="A77" s="4">
        <f t="shared" si="6"/>
        <v>74</v>
      </c>
      <c r="B77" s="50">
        <f t="shared" si="7"/>
        <v>41333</v>
      </c>
      <c r="C77" s="6">
        <f t="shared" si="8"/>
        <v>1265.79</v>
      </c>
      <c r="D77" s="6">
        <f t="shared" si="9"/>
        <v>523.46</v>
      </c>
      <c r="E77" s="6">
        <f t="shared" si="10"/>
        <v>742.3299999999999</v>
      </c>
      <c r="F77" s="6">
        <f t="shared" si="11"/>
        <v>103950.22999999997</v>
      </c>
    </row>
    <row r="78" spans="1:6" ht="12.75">
      <c r="A78" s="4">
        <f t="shared" si="6"/>
        <v>75</v>
      </c>
      <c r="B78" s="50">
        <f t="shared" si="7"/>
        <v>41364</v>
      </c>
      <c r="C78" s="6">
        <f t="shared" si="8"/>
        <v>1265.79</v>
      </c>
      <c r="D78" s="6">
        <f t="shared" si="9"/>
        <v>519.75</v>
      </c>
      <c r="E78" s="6">
        <f t="shared" si="10"/>
        <v>746.04</v>
      </c>
      <c r="F78" s="6">
        <f t="shared" si="11"/>
        <v>103204.18999999997</v>
      </c>
    </row>
    <row r="79" spans="1:6" ht="12.75">
      <c r="A79" s="4">
        <f t="shared" si="6"/>
        <v>76</v>
      </c>
      <c r="B79" s="50">
        <f t="shared" si="7"/>
        <v>41394</v>
      </c>
      <c r="C79" s="6">
        <f t="shared" si="8"/>
        <v>1265.79</v>
      </c>
      <c r="D79" s="6">
        <f t="shared" si="9"/>
        <v>516.02</v>
      </c>
      <c r="E79" s="6">
        <f t="shared" si="10"/>
        <v>749.77</v>
      </c>
      <c r="F79" s="6">
        <f t="shared" si="11"/>
        <v>102454.41999999997</v>
      </c>
    </row>
    <row r="80" spans="1:6" ht="12.75">
      <c r="A80" s="4">
        <f t="shared" si="6"/>
        <v>77</v>
      </c>
      <c r="B80" s="50">
        <f t="shared" si="7"/>
        <v>41425</v>
      </c>
      <c r="C80" s="6">
        <f t="shared" si="8"/>
        <v>1265.79</v>
      </c>
      <c r="D80" s="6">
        <f t="shared" si="9"/>
        <v>512.27</v>
      </c>
      <c r="E80" s="6">
        <f t="shared" si="10"/>
        <v>753.52</v>
      </c>
      <c r="F80" s="6">
        <f t="shared" si="11"/>
        <v>101700.89999999997</v>
      </c>
    </row>
    <row r="81" spans="1:6" ht="12.75">
      <c r="A81" s="4">
        <f t="shared" si="6"/>
        <v>78</v>
      </c>
      <c r="B81" s="50">
        <f t="shared" si="7"/>
        <v>41455</v>
      </c>
      <c r="C81" s="6">
        <f t="shared" si="8"/>
        <v>1265.79</v>
      </c>
      <c r="D81" s="6">
        <f t="shared" si="9"/>
        <v>508.5</v>
      </c>
      <c r="E81" s="6">
        <f t="shared" si="10"/>
        <v>757.29</v>
      </c>
      <c r="F81" s="6">
        <f t="shared" si="11"/>
        <v>100943.60999999997</v>
      </c>
    </row>
    <row r="82" spans="1:6" ht="12.75">
      <c r="A82" s="4">
        <f t="shared" si="6"/>
        <v>79</v>
      </c>
      <c r="B82" s="50">
        <f t="shared" si="7"/>
        <v>41486</v>
      </c>
      <c r="C82" s="6">
        <f t="shared" si="8"/>
        <v>1265.79</v>
      </c>
      <c r="D82" s="6">
        <f t="shared" si="9"/>
        <v>504.72</v>
      </c>
      <c r="E82" s="6">
        <f t="shared" si="10"/>
        <v>761.0699999999999</v>
      </c>
      <c r="F82" s="6">
        <f t="shared" si="11"/>
        <v>100182.53999999996</v>
      </c>
    </row>
    <row r="83" spans="1:6" ht="12.75">
      <c r="A83" s="4">
        <f t="shared" si="6"/>
        <v>80</v>
      </c>
      <c r="B83" s="50">
        <f t="shared" si="7"/>
        <v>41517</v>
      </c>
      <c r="C83" s="6">
        <f t="shared" si="8"/>
        <v>1265.79</v>
      </c>
      <c r="D83" s="6">
        <f t="shared" si="9"/>
        <v>500.91</v>
      </c>
      <c r="E83" s="6">
        <f t="shared" si="10"/>
        <v>764.8799999999999</v>
      </c>
      <c r="F83" s="6">
        <f t="shared" si="11"/>
        <v>99417.65999999996</v>
      </c>
    </row>
    <row r="84" spans="1:6" ht="12.75">
      <c r="A84" s="4">
        <f t="shared" si="6"/>
        <v>81</v>
      </c>
      <c r="B84" s="50">
        <f t="shared" si="7"/>
        <v>41547</v>
      </c>
      <c r="C84" s="6">
        <f t="shared" si="8"/>
        <v>1265.79</v>
      </c>
      <c r="D84" s="6">
        <f t="shared" si="9"/>
        <v>497.09</v>
      </c>
      <c r="E84" s="6">
        <f t="shared" si="10"/>
        <v>768.7</v>
      </c>
      <c r="F84" s="6">
        <f t="shared" si="11"/>
        <v>98648.95999999996</v>
      </c>
    </row>
    <row r="85" spans="1:6" ht="12.75">
      <c r="A85" s="4">
        <f t="shared" si="6"/>
        <v>82</v>
      </c>
      <c r="B85" s="50">
        <f t="shared" si="7"/>
        <v>41578</v>
      </c>
      <c r="C85" s="6">
        <f t="shared" si="8"/>
        <v>1265.79</v>
      </c>
      <c r="D85" s="6">
        <f t="shared" si="9"/>
        <v>493.24</v>
      </c>
      <c r="E85" s="6">
        <f t="shared" si="10"/>
        <v>772.55</v>
      </c>
      <c r="F85" s="6">
        <f t="shared" si="11"/>
        <v>97876.40999999996</v>
      </c>
    </row>
    <row r="86" spans="1:6" ht="12.75">
      <c r="A86" s="4">
        <f t="shared" si="6"/>
        <v>83</v>
      </c>
      <c r="B86" s="50">
        <f t="shared" si="7"/>
        <v>41608</v>
      </c>
      <c r="C86" s="6">
        <f t="shared" si="8"/>
        <v>1265.79</v>
      </c>
      <c r="D86" s="6">
        <f t="shared" si="9"/>
        <v>489.38</v>
      </c>
      <c r="E86" s="6">
        <f t="shared" si="10"/>
        <v>776.41</v>
      </c>
      <c r="F86" s="6">
        <f t="shared" si="11"/>
        <v>97099.99999999996</v>
      </c>
    </row>
    <row r="87" spans="1:6" ht="12.75">
      <c r="A87" s="4">
        <f t="shared" si="6"/>
        <v>84</v>
      </c>
      <c r="B87" s="50">
        <f t="shared" si="7"/>
        <v>41639</v>
      </c>
      <c r="C87" s="6">
        <f t="shared" si="8"/>
        <v>1265.79</v>
      </c>
      <c r="D87" s="6">
        <f t="shared" si="9"/>
        <v>485.5</v>
      </c>
      <c r="E87" s="6">
        <f t="shared" si="10"/>
        <v>780.29</v>
      </c>
      <c r="F87" s="6">
        <f t="shared" si="11"/>
        <v>96319.70999999996</v>
      </c>
    </row>
    <row r="88" spans="1:6" ht="12.75">
      <c r="A88" s="4">
        <f t="shared" si="6"/>
        <v>85</v>
      </c>
      <c r="B88" s="50">
        <f t="shared" si="7"/>
        <v>41670</v>
      </c>
      <c r="C88" s="6">
        <f t="shared" si="8"/>
        <v>1265.79</v>
      </c>
      <c r="D88" s="6">
        <f t="shared" si="9"/>
        <v>481.6</v>
      </c>
      <c r="E88" s="6">
        <f t="shared" si="10"/>
        <v>784.1899999999999</v>
      </c>
      <c r="F88" s="6">
        <f t="shared" si="11"/>
        <v>95535.51999999996</v>
      </c>
    </row>
    <row r="89" spans="1:6" ht="12.75">
      <c r="A89" s="4">
        <f t="shared" si="6"/>
        <v>86</v>
      </c>
      <c r="B89" s="50">
        <f t="shared" si="7"/>
        <v>41698</v>
      </c>
      <c r="C89" s="6">
        <f t="shared" si="8"/>
        <v>1265.79</v>
      </c>
      <c r="D89" s="6">
        <f t="shared" si="9"/>
        <v>477.68</v>
      </c>
      <c r="E89" s="6">
        <f t="shared" si="10"/>
        <v>788.1099999999999</v>
      </c>
      <c r="F89" s="6">
        <f t="shared" si="11"/>
        <v>94747.40999999996</v>
      </c>
    </row>
    <row r="90" spans="1:6" ht="12.75">
      <c r="A90" s="4">
        <f t="shared" si="6"/>
        <v>87</v>
      </c>
      <c r="B90" s="50">
        <f t="shared" si="7"/>
        <v>41729</v>
      </c>
      <c r="C90" s="6">
        <f t="shared" si="8"/>
        <v>1265.79</v>
      </c>
      <c r="D90" s="6">
        <f t="shared" si="9"/>
        <v>473.74</v>
      </c>
      <c r="E90" s="6">
        <f t="shared" si="10"/>
        <v>792.05</v>
      </c>
      <c r="F90" s="6">
        <f t="shared" si="11"/>
        <v>93955.35999999996</v>
      </c>
    </row>
    <row r="91" spans="1:6" ht="12.75">
      <c r="A91" s="4">
        <f t="shared" si="6"/>
        <v>88</v>
      </c>
      <c r="B91" s="50">
        <f t="shared" si="7"/>
        <v>41759</v>
      </c>
      <c r="C91" s="6">
        <f t="shared" si="8"/>
        <v>1265.79</v>
      </c>
      <c r="D91" s="6">
        <f t="shared" si="9"/>
        <v>469.78</v>
      </c>
      <c r="E91" s="6">
        <f t="shared" si="10"/>
        <v>796.01</v>
      </c>
      <c r="F91" s="6">
        <f t="shared" si="11"/>
        <v>93159.34999999996</v>
      </c>
    </row>
    <row r="92" spans="1:6" ht="12.75">
      <c r="A92" s="4">
        <f t="shared" si="6"/>
        <v>89</v>
      </c>
      <c r="B92" s="50">
        <f t="shared" si="7"/>
        <v>41790</v>
      </c>
      <c r="C92" s="6">
        <f t="shared" si="8"/>
        <v>1265.79</v>
      </c>
      <c r="D92" s="6">
        <f t="shared" si="9"/>
        <v>465.8</v>
      </c>
      <c r="E92" s="6">
        <f t="shared" si="10"/>
        <v>799.99</v>
      </c>
      <c r="F92" s="6">
        <f t="shared" si="11"/>
        <v>92359.35999999996</v>
      </c>
    </row>
    <row r="93" spans="1:6" ht="12.75">
      <c r="A93" s="4">
        <f t="shared" si="6"/>
        <v>90</v>
      </c>
      <c r="B93" s="50">
        <f t="shared" si="7"/>
        <v>41820</v>
      </c>
      <c r="C93" s="6">
        <f t="shared" si="8"/>
        <v>1265.79</v>
      </c>
      <c r="D93" s="6">
        <f t="shared" si="9"/>
        <v>461.8</v>
      </c>
      <c r="E93" s="6">
        <f t="shared" si="10"/>
        <v>803.99</v>
      </c>
      <c r="F93" s="6">
        <f t="shared" si="11"/>
        <v>91555.36999999995</v>
      </c>
    </row>
    <row r="94" spans="1:6" ht="12.75">
      <c r="A94" s="4">
        <f t="shared" si="6"/>
        <v>91</v>
      </c>
      <c r="B94" s="50">
        <f t="shared" si="7"/>
        <v>41851</v>
      </c>
      <c r="C94" s="6">
        <f t="shared" si="8"/>
        <v>1265.79</v>
      </c>
      <c r="D94" s="6">
        <f t="shared" si="9"/>
        <v>457.78</v>
      </c>
      <c r="E94" s="6">
        <f t="shared" si="10"/>
        <v>808.01</v>
      </c>
      <c r="F94" s="6">
        <f t="shared" si="11"/>
        <v>90747.35999999996</v>
      </c>
    </row>
    <row r="95" spans="1:6" ht="12.75">
      <c r="A95" s="4">
        <f t="shared" si="6"/>
        <v>92</v>
      </c>
      <c r="B95" s="50">
        <f t="shared" si="7"/>
        <v>41882</v>
      </c>
      <c r="C95" s="6">
        <f t="shared" si="8"/>
        <v>1265.79</v>
      </c>
      <c r="D95" s="6">
        <f t="shared" si="9"/>
        <v>453.74</v>
      </c>
      <c r="E95" s="6">
        <f t="shared" si="10"/>
        <v>812.05</v>
      </c>
      <c r="F95" s="6">
        <f t="shared" si="11"/>
        <v>89935.30999999995</v>
      </c>
    </row>
    <row r="96" spans="1:6" ht="12.75">
      <c r="A96" s="4">
        <f t="shared" si="6"/>
        <v>93</v>
      </c>
      <c r="B96" s="50">
        <f t="shared" si="7"/>
        <v>41912</v>
      </c>
      <c r="C96" s="6">
        <f t="shared" si="8"/>
        <v>1265.79</v>
      </c>
      <c r="D96" s="6">
        <f t="shared" si="9"/>
        <v>449.68</v>
      </c>
      <c r="E96" s="6">
        <f t="shared" si="10"/>
        <v>816.1099999999999</v>
      </c>
      <c r="F96" s="6">
        <f t="shared" si="11"/>
        <v>89119.19999999995</v>
      </c>
    </row>
    <row r="97" spans="1:6" ht="12.75">
      <c r="A97" s="4">
        <f t="shared" si="6"/>
        <v>94</v>
      </c>
      <c r="B97" s="50">
        <f t="shared" si="7"/>
        <v>41943</v>
      </c>
      <c r="C97" s="6">
        <f t="shared" si="8"/>
        <v>1265.79</v>
      </c>
      <c r="D97" s="6">
        <f t="shared" si="9"/>
        <v>445.6</v>
      </c>
      <c r="E97" s="6">
        <f t="shared" si="10"/>
        <v>820.1899999999999</v>
      </c>
      <c r="F97" s="6">
        <f t="shared" si="11"/>
        <v>88299.00999999995</v>
      </c>
    </row>
    <row r="98" spans="1:6" ht="12.75">
      <c r="A98" s="4">
        <f t="shared" si="6"/>
        <v>95</v>
      </c>
      <c r="B98" s="50">
        <f t="shared" si="7"/>
        <v>41973</v>
      </c>
      <c r="C98" s="6">
        <f t="shared" si="8"/>
        <v>1265.79</v>
      </c>
      <c r="D98" s="6">
        <f t="shared" si="9"/>
        <v>441.5</v>
      </c>
      <c r="E98" s="6">
        <f t="shared" si="10"/>
        <v>824.29</v>
      </c>
      <c r="F98" s="6">
        <f t="shared" si="11"/>
        <v>87474.71999999996</v>
      </c>
    </row>
    <row r="99" spans="1:6" ht="12.75">
      <c r="A99" s="4">
        <f t="shared" si="6"/>
        <v>96</v>
      </c>
      <c r="B99" s="50">
        <f t="shared" si="7"/>
        <v>42004</v>
      </c>
      <c r="C99" s="6">
        <f t="shared" si="8"/>
        <v>1265.79</v>
      </c>
      <c r="D99" s="6">
        <f t="shared" si="9"/>
        <v>437.37</v>
      </c>
      <c r="E99" s="6">
        <f t="shared" si="10"/>
        <v>828.42</v>
      </c>
      <c r="F99" s="6">
        <f t="shared" si="11"/>
        <v>86646.29999999996</v>
      </c>
    </row>
    <row r="100" spans="1:6" ht="12.75">
      <c r="A100" s="4">
        <f t="shared" si="6"/>
        <v>97</v>
      </c>
      <c r="B100" s="50">
        <f t="shared" si="7"/>
        <v>42035</v>
      </c>
      <c r="C100" s="6">
        <f t="shared" si="8"/>
        <v>1265.79</v>
      </c>
      <c r="D100" s="6">
        <f t="shared" si="9"/>
        <v>433.23</v>
      </c>
      <c r="E100" s="6">
        <f t="shared" si="10"/>
        <v>832.56</v>
      </c>
      <c r="F100" s="6">
        <f t="shared" si="11"/>
        <v>85813.73999999996</v>
      </c>
    </row>
    <row r="101" spans="1:6" ht="12.75">
      <c r="A101" s="4">
        <f t="shared" si="6"/>
        <v>98</v>
      </c>
      <c r="B101" s="50">
        <f t="shared" si="7"/>
        <v>42063</v>
      </c>
      <c r="C101" s="6">
        <f t="shared" si="8"/>
        <v>1265.79</v>
      </c>
      <c r="D101" s="6">
        <f t="shared" si="9"/>
        <v>429.07</v>
      </c>
      <c r="E101" s="6">
        <f t="shared" si="10"/>
        <v>836.72</v>
      </c>
      <c r="F101" s="6">
        <f t="shared" si="11"/>
        <v>84977.01999999996</v>
      </c>
    </row>
    <row r="102" spans="1:6" ht="12.75">
      <c r="A102" s="4">
        <f t="shared" si="6"/>
        <v>99</v>
      </c>
      <c r="B102" s="50">
        <f t="shared" si="7"/>
        <v>42094</v>
      </c>
      <c r="C102" s="6">
        <f t="shared" si="8"/>
        <v>1265.79</v>
      </c>
      <c r="D102" s="6">
        <f t="shared" si="9"/>
        <v>424.89</v>
      </c>
      <c r="E102" s="6">
        <f t="shared" si="10"/>
        <v>840.9</v>
      </c>
      <c r="F102" s="6">
        <f t="shared" si="11"/>
        <v>84136.11999999997</v>
      </c>
    </row>
    <row r="103" spans="1:6" ht="12.75">
      <c r="A103" s="4">
        <f t="shared" si="6"/>
        <v>100</v>
      </c>
      <c r="B103" s="50">
        <f t="shared" si="7"/>
        <v>42124</v>
      </c>
      <c r="C103" s="6">
        <f t="shared" si="8"/>
        <v>1265.79</v>
      </c>
      <c r="D103" s="6">
        <f t="shared" si="9"/>
        <v>420.68</v>
      </c>
      <c r="E103" s="6">
        <f t="shared" si="10"/>
        <v>845.1099999999999</v>
      </c>
      <c r="F103" s="6">
        <f t="shared" si="11"/>
        <v>83291.00999999997</v>
      </c>
    </row>
    <row r="104" spans="1:6" ht="12.75">
      <c r="A104" s="4">
        <f t="shared" si="6"/>
        <v>101</v>
      </c>
      <c r="B104" s="50">
        <f t="shared" si="7"/>
        <v>42155</v>
      </c>
      <c r="C104" s="6">
        <f t="shared" si="8"/>
        <v>1265.79</v>
      </c>
      <c r="D104" s="6">
        <f t="shared" si="9"/>
        <v>416.46</v>
      </c>
      <c r="E104" s="6">
        <f t="shared" si="10"/>
        <v>849.3299999999999</v>
      </c>
      <c r="F104" s="6">
        <f t="shared" si="11"/>
        <v>82441.67999999996</v>
      </c>
    </row>
    <row r="105" spans="1:6" ht="12.75">
      <c r="A105" s="4">
        <f t="shared" si="6"/>
        <v>102</v>
      </c>
      <c r="B105" s="50">
        <f t="shared" si="7"/>
        <v>42185</v>
      </c>
      <c r="C105" s="6">
        <f t="shared" si="8"/>
        <v>1265.79</v>
      </c>
      <c r="D105" s="6">
        <f t="shared" si="9"/>
        <v>412.21</v>
      </c>
      <c r="E105" s="6">
        <f t="shared" si="10"/>
        <v>853.5799999999999</v>
      </c>
      <c r="F105" s="6">
        <f t="shared" si="11"/>
        <v>81588.09999999996</v>
      </c>
    </row>
    <row r="106" spans="1:6" ht="12.75">
      <c r="A106" s="4">
        <f t="shared" si="6"/>
        <v>103</v>
      </c>
      <c r="B106" s="50">
        <f t="shared" si="7"/>
        <v>42216</v>
      </c>
      <c r="C106" s="6">
        <f t="shared" si="8"/>
        <v>1265.79</v>
      </c>
      <c r="D106" s="6">
        <f t="shared" si="9"/>
        <v>407.94</v>
      </c>
      <c r="E106" s="6">
        <f t="shared" si="10"/>
        <v>857.8499999999999</v>
      </c>
      <c r="F106" s="6">
        <f t="shared" si="11"/>
        <v>80730.24999999996</v>
      </c>
    </row>
    <row r="107" spans="1:6" ht="12.75">
      <c r="A107" s="4">
        <f t="shared" si="6"/>
        <v>104</v>
      </c>
      <c r="B107" s="50">
        <f t="shared" si="7"/>
        <v>42247</v>
      </c>
      <c r="C107" s="6">
        <f t="shared" si="8"/>
        <v>1265.79</v>
      </c>
      <c r="D107" s="6">
        <f t="shared" si="9"/>
        <v>403.65</v>
      </c>
      <c r="E107" s="6">
        <f t="shared" si="10"/>
        <v>862.14</v>
      </c>
      <c r="F107" s="6">
        <f t="shared" si="11"/>
        <v>79868.10999999996</v>
      </c>
    </row>
    <row r="108" spans="1:6" ht="12.75">
      <c r="A108" s="4">
        <f t="shared" si="6"/>
        <v>105</v>
      </c>
      <c r="B108" s="50">
        <f t="shared" si="7"/>
        <v>42277</v>
      </c>
      <c r="C108" s="6">
        <f t="shared" si="8"/>
        <v>1265.79</v>
      </c>
      <c r="D108" s="6">
        <f t="shared" si="9"/>
        <v>399.34</v>
      </c>
      <c r="E108" s="6">
        <f t="shared" si="10"/>
        <v>866.45</v>
      </c>
      <c r="F108" s="6">
        <f t="shared" si="11"/>
        <v>79001.65999999996</v>
      </c>
    </row>
    <row r="109" spans="1:6" ht="12.75">
      <c r="A109" s="4">
        <f t="shared" si="6"/>
        <v>106</v>
      </c>
      <c r="B109" s="50">
        <f t="shared" si="7"/>
        <v>42308</v>
      </c>
      <c r="C109" s="6">
        <f t="shared" si="8"/>
        <v>1265.79</v>
      </c>
      <c r="D109" s="6">
        <f t="shared" si="9"/>
        <v>395.01</v>
      </c>
      <c r="E109" s="6">
        <f t="shared" si="10"/>
        <v>870.78</v>
      </c>
      <c r="F109" s="6">
        <f t="shared" si="11"/>
        <v>78130.87999999996</v>
      </c>
    </row>
    <row r="110" spans="1:6" ht="12.75">
      <c r="A110" s="4">
        <f t="shared" si="6"/>
        <v>107</v>
      </c>
      <c r="B110" s="50">
        <f t="shared" si="7"/>
        <v>42338</v>
      </c>
      <c r="C110" s="6">
        <f t="shared" si="8"/>
        <v>1265.79</v>
      </c>
      <c r="D110" s="6">
        <f t="shared" si="9"/>
        <v>390.65</v>
      </c>
      <c r="E110" s="6">
        <f t="shared" si="10"/>
        <v>875.14</v>
      </c>
      <c r="F110" s="6">
        <f t="shared" si="11"/>
        <v>77255.73999999996</v>
      </c>
    </row>
    <row r="111" spans="1:6" ht="12.75">
      <c r="A111" s="4">
        <f t="shared" si="6"/>
        <v>108</v>
      </c>
      <c r="B111" s="50">
        <f t="shared" si="7"/>
        <v>42369</v>
      </c>
      <c r="C111" s="6">
        <f t="shared" si="8"/>
        <v>1265.79</v>
      </c>
      <c r="D111" s="6">
        <f t="shared" si="9"/>
        <v>386.28</v>
      </c>
      <c r="E111" s="6">
        <f t="shared" si="10"/>
        <v>879.51</v>
      </c>
      <c r="F111" s="6">
        <f t="shared" si="11"/>
        <v>76376.22999999997</v>
      </c>
    </row>
    <row r="112" spans="1:6" ht="12.75">
      <c r="A112" s="4">
        <f t="shared" si="6"/>
        <v>109</v>
      </c>
      <c r="B112" s="50">
        <f t="shared" si="7"/>
        <v>42400</v>
      </c>
      <c r="C112" s="6">
        <f t="shared" si="8"/>
        <v>1265.79</v>
      </c>
      <c r="D112" s="6">
        <f t="shared" si="9"/>
        <v>381.88</v>
      </c>
      <c r="E112" s="6">
        <f t="shared" si="10"/>
        <v>883.91</v>
      </c>
      <c r="F112" s="6">
        <f t="shared" si="11"/>
        <v>75492.31999999996</v>
      </c>
    </row>
    <row r="113" spans="1:6" ht="12.75">
      <c r="A113" s="4">
        <f t="shared" si="6"/>
        <v>110</v>
      </c>
      <c r="B113" s="50">
        <f t="shared" si="7"/>
        <v>42429</v>
      </c>
      <c r="C113" s="6">
        <f t="shared" si="8"/>
        <v>1265.79</v>
      </c>
      <c r="D113" s="6">
        <f t="shared" si="9"/>
        <v>377.46</v>
      </c>
      <c r="E113" s="6">
        <f t="shared" si="10"/>
        <v>888.3299999999999</v>
      </c>
      <c r="F113" s="6">
        <f t="shared" si="11"/>
        <v>74603.98999999996</v>
      </c>
    </row>
    <row r="114" spans="1:6" ht="12.75">
      <c r="A114" s="4">
        <f t="shared" si="6"/>
        <v>111</v>
      </c>
      <c r="B114" s="50">
        <f t="shared" si="7"/>
        <v>42460</v>
      </c>
      <c r="C114" s="6">
        <f t="shared" si="8"/>
        <v>1265.79</v>
      </c>
      <c r="D114" s="6">
        <f t="shared" si="9"/>
        <v>373.02</v>
      </c>
      <c r="E114" s="6">
        <f t="shared" si="10"/>
        <v>892.77</v>
      </c>
      <c r="F114" s="6">
        <f t="shared" si="11"/>
        <v>73711.21999999996</v>
      </c>
    </row>
    <row r="115" spans="1:6" ht="12.75">
      <c r="A115" s="4">
        <f t="shared" si="6"/>
        <v>112</v>
      </c>
      <c r="B115" s="50">
        <f t="shared" si="7"/>
        <v>42490</v>
      </c>
      <c r="C115" s="6">
        <f t="shared" si="8"/>
        <v>1265.79</v>
      </c>
      <c r="D115" s="6">
        <f t="shared" si="9"/>
        <v>368.56</v>
      </c>
      <c r="E115" s="6">
        <f t="shared" si="10"/>
        <v>897.23</v>
      </c>
      <c r="F115" s="6">
        <f t="shared" si="11"/>
        <v>72813.98999999996</v>
      </c>
    </row>
    <row r="116" spans="1:6" ht="12.75">
      <c r="A116" s="4">
        <f t="shared" si="6"/>
        <v>113</v>
      </c>
      <c r="B116" s="50">
        <f t="shared" si="7"/>
        <v>42521</v>
      </c>
      <c r="C116" s="6">
        <f t="shared" si="8"/>
        <v>1265.79</v>
      </c>
      <c r="D116" s="6">
        <f t="shared" si="9"/>
        <v>364.07</v>
      </c>
      <c r="E116" s="6">
        <f t="shared" si="10"/>
        <v>901.72</v>
      </c>
      <c r="F116" s="6">
        <f t="shared" si="11"/>
        <v>71912.26999999996</v>
      </c>
    </row>
    <row r="117" spans="1:6" ht="12.75">
      <c r="A117" s="4">
        <f t="shared" si="6"/>
        <v>114</v>
      </c>
      <c r="B117" s="50">
        <f t="shared" si="7"/>
        <v>42551</v>
      </c>
      <c r="C117" s="6">
        <f t="shared" si="8"/>
        <v>1265.79</v>
      </c>
      <c r="D117" s="6">
        <f t="shared" si="9"/>
        <v>359.56</v>
      </c>
      <c r="E117" s="6">
        <f t="shared" si="10"/>
        <v>906.23</v>
      </c>
      <c r="F117" s="6">
        <f t="shared" si="11"/>
        <v>71006.03999999996</v>
      </c>
    </row>
    <row r="118" spans="1:6" ht="12.75">
      <c r="A118" s="4">
        <f t="shared" si="6"/>
        <v>115</v>
      </c>
      <c r="B118" s="50">
        <f t="shared" si="7"/>
        <v>42582</v>
      </c>
      <c r="C118" s="6">
        <f t="shared" si="8"/>
        <v>1265.79</v>
      </c>
      <c r="D118" s="6">
        <f t="shared" si="9"/>
        <v>355.03</v>
      </c>
      <c r="E118" s="6">
        <f t="shared" si="10"/>
        <v>910.76</v>
      </c>
      <c r="F118" s="6">
        <f t="shared" si="11"/>
        <v>70095.27999999997</v>
      </c>
    </row>
    <row r="119" spans="1:6" ht="12.75">
      <c r="A119" s="4">
        <f t="shared" si="6"/>
        <v>116</v>
      </c>
      <c r="B119" s="50">
        <f t="shared" si="7"/>
        <v>42613</v>
      </c>
      <c r="C119" s="6">
        <f t="shared" si="8"/>
        <v>1265.79</v>
      </c>
      <c r="D119" s="6">
        <f t="shared" si="9"/>
        <v>350.48</v>
      </c>
      <c r="E119" s="6">
        <f t="shared" si="10"/>
        <v>915.31</v>
      </c>
      <c r="F119" s="6">
        <f t="shared" si="11"/>
        <v>69179.96999999997</v>
      </c>
    </row>
    <row r="120" spans="1:6" ht="12.75">
      <c r="A120" s="4">
        <f t="shared" si="6"/>
        <v>117</v>
      </c>
      <c r="B120" s="50">
        <f t="shared" si="7"/>
        <v>42643</v>
      </c>
      <c r="C120" s="6">
        <f t="shared" si="8"/>
        <v>1265.79</v>
      </c>
      <c r="D120" s="6">
        <f t="shared" si="9"/>
        <v>345.9</v>
      </c>
      <c r="E120" s="6">
        <f t="shared" si="10"/>
        <v>919.89</v>
      </c>
      <c r="F120" s="6">
        <f t="shared" si="11"/>
        <v>68260.07999999997</v>
      </c>
    </row>
    <row r="121" spans="1:6" ht="12.75">
      <c r="A121" s="4">
        <f t="shared" si="6"/>
        <v>118</v>
      </c>
      <c r="B121" s="50">
        <f t="shared" si="7"/>
        <v>42674</v>
      </c>
      <c r="C121" s="6">
        <f t="shared" si="8"/>
        <v>1265.79</v>
      </c>
      <c r="D121" s="6">
        <f t="shared" si="9"/>
        <v>341.3</v>
      </c>
      <c r="E121" s="6">
        <f t="shared" si="10"/>
        <v>924.49</v>
      </c>
      <c r="F121" s="6">
        <f t="shared" si="11"/>
        <v>67335.58999999997</v>
      </c>
    </row>
    <row r="122" spans="1:6" ht="12.75">
      <c r="A122" s="4">
        <f t="shared" si="6"/>
        <v>119</v>
      </c>
      <c r="B122" s="50">
        <f t="shared" si="7"/>
        <v>42704</v>
      </c>
      <c r="C122" s="6">
        <f t="shared" si="8"/>
        <v>1265.79</v>
      </c>
      <c r="D122" s="6">
        <f t="shared" si="9"/>
        <v>336.68</v>
      </c>
      <c r="E122" s="6">
        <f t="shared" si="10"/>
        <v>929.1099999999999</v>
      </c>
      <c r="F122" s="6">
        <f t="shared" si="11"/>
        <v>66406.47999999997</v>
      </c>
    </row>
    <row r="123" spans="1:6" ht="12.75">
      <c r="A123" s="4">
        <f t="shared" si="6"/>
        <v>120</v>
      </c>
      <c r="B123" s="50">
        <f t="shared" si="7"/>
        <v>42735</v>
      </c>
      <c r="C123" s="6">
        <f t="shared" si="8"/>
        <v>1265.79</v>
      </c>
      <c r="D123" s="6">
        <f t="shared" si="9"/>
        <v>332.03</v>
      </c>
      <c r="E123" s="6">
        <f t="shared" si="10"/>
        <v>933.76</v>
      </c>
      <c r="F123" s="6">
        <f t="shared" si="11"/>
        <v>65472.719999999965</v>
      </c>
    </row>
    <row r="124" spans="1:6" ht="12.75">
      <c r="A124" s="4">
        <f t="shared" si="6"/>
        <v>121</v>
      </c>
      <c r="B124" s="50">
        <f t="shared" si="7"/>
        <v>42766</v>
      </c>
      <c r="C124" s="6">
        <f t="shared" si="8"/>
        <v>1265.79</v>
      </c>
      <c r="D124" s="6">
        <f t="shared" si="9"/>
        <v>327.36</v>
      </c>
      <c r="E124" s="6">
        <f t="shared" si="10"/>
        <v>938.43</v>
      </c>
      <c r="F124" s="6">
        <f t="shared" si="11"/>
        <v>64534.289999999964</v>
      </c>
    </row>
    <row r="125" spans="1:6" ht="12.75">
      <c r="A125" s="4">
        <f t="shared" si="6"/>
        <v>122</v>
      </c>
      <c r="B125" s="50">
        <f t="shared" si="7"/>
        <v>42794</v>
      </c>
      <c r="C125" s="6">
        <f t="shared" si="8"/>
        <v>1265.79</v>
      </c>
      <c r="D125" s="6">
        <f t="shared" si="9"/>
        <v>322.67</v>
      </c>
      <c r="E125" s="6">
        <f t="shared" si="10"/>
        <v>943.1199999999999</v>
      </c>
      <c r="F125" s="6">
        <f t="shared" si="11"/>
        <v>63591.16999999996</v>
      </c>
    </row>
    <row r="126" spans="1:6" ht="12.75">
      <c r="A126" s="4">
        <f t="shared" si="6"/>
        <v>123</v>
      </c>
      <c r="B126" s="50">
        <f t="shared" si="7"/>
        <v>42825</v>
      </c>
      <c r="C126" s="6">
        <f t="shared" si="8"/>
        <v>1265.79</v>
      </c>
      <c r="D126" s="6">
        <f t="shared" si="9"/>
        <v>317.96</v>
      </c>
      <c r="E126" s="6">
        <f t="shared" si="10"/>
        <v>947.8299999999999</v>
      </c>
      <c r="F126" s="6">
        <f t="shared" si="11"/>
        <v>62643.33999999996</v>
      </c>
    </row>
    <row r="127" spans="1:6" ht="12.75">
      <c r="A127" s="4">
        <f t="shared" si="6"/>
        <v>124</v>
      </c>
      <c r="B127" s="50">
        <f t="shared" si="7"/>
        <v>42855</v>
      </c>
      <c r="C127" s="6">
        <f t="shared" si="8"/>
        <v>1265.79</v>
      </c>
      <c r="D127" s="6">
        <f t="shared" si="9"/>
        <v>313.22</v>
      </c>
      <c r="E127" s="6">
        <f t="shared" si="10"/>
        <v>952.5699999999999</v>
      </c>
      <c r="F127" s="6">
        <f t="shared" si="11"/>
        <v>61690.76999999996</v>
      </c>
    </row>
    <row r="128" spans="1:6" ht="12.75">
      <c r="A128" s="4">
        <f t="shared" si="6"/>
        <v>125</v>
      </c>
      <c r="B128" s="50">
        <f t="shared" si="7"/>
        <v>42886</v>
      </c>
      <c r="C128" s="6">
        <f t="shared" si="8"/>
        <v>1265.79</v>
      </c>
      <c r="D128" s="6">
        <f t="shared" si="9"/>
        <v>308.45</v>
      </c>
      <c r="E128" s="6">
        <f t="shared" si="10"/>
        <v>957.3399999999999</v>
      </c>
      <c r="F128" s="6">
        <f t="shared" si="11"/>
        <v>60733.429999999964</v>
      </c>
    </row>
    <row r="129" spans="1:6" ht="12.75">
      <c r="A129" s="4">
        <f t="shared" si="6"/>
        <v>126</v>
      </c>
      <c r="B129" s="50">
        <f t="shared" si="7"/>
        <v>42916</v>
      </c>
      <c r="C129" s="6">
        <f t="shared" si="8"/>
        <v>1265.79</v>
      </c>
      <c r="D129" s="6">
        <f t="shared" si="9"/>
        <v>303.67</v>
      </c>
      <c r="E129" s="6">
        <f t="shared" si="10"/>
        <v>962.1199999999999</v>
      </c>
      <c r="F129" s="6">
        <f t="shared" si="11"/>
        <v>59771.30999999996</v>
      </c>
    </row>
    <row r="130" spans="1:6" ht="12.75">
      <c r="A130" s="4">
        <f t="shared" si="6"/>
        <v>127</v>
      </c>
      <c r="B130" s="50">
        <f t="shared" si="7"/>
        <v>42947</v>
      </c>
      <c r="C130" s="6">
        <f t="shared" si="8"/>
        <v>1265.79</v>
      </c>
      <c r="D130" s="6">
        <f t="shared" si="9"/>
        <v>298.86</v>
      </c>
      <c r="E130" s="6">
        <f t="shared" si="10"/>
        <v>966.93</v>
      </c>
      <c r="F130" s="6">
        <f t="shared" si="11"/>
        <v>58804.37999999996</v>
      </c>
    </row>
    <row r="131" spans="1:6" ht="12.75">
      <c r="A131" s="4">
        <f t="shared" si="6"/>
        <v>128</v>
      </c>
      <c r="B131" s="50">
        <f t="shared" si="7"/>
        <v>42978</v>
      </c>
      <c r="C131" s="6">
        <f t="shared" si="8"/>
        <v>1265.79</v>
      </c>
      <c r="D131" s="6">
        <f t="shared" si="9"/>
        <v>294.02</v>
      </c>
      <c r="E131" s="6">
        <f t="shared" si="10"/>
        <v>971.77</v>
      </c>
      <c r="F131" s="6">
        <f t="shared" si="11"/>
        <v>57832.609999999964</v>
      </c>
    </row>
    <row r="132" spans="1:6" ht="12.75">
      <c r="A132" s="4">
        <f aca="true" t="shared" si="12" ref="A132:A195">IF(F131="","",IF(OR(A131&gt;=nper,ROUND(F131,2)&lt;=0),"",A131+1))</f>
        <v>129</v>
      </c>
      <c r="B132" s="50">
        <f aca="true" t="shared" si="13" ref="B132:B195">IF(A132="","",IF(MONTH(DATE(YEAR(fpdate),MONTH(fpdate)+(A132-1),DAY(fpdate)))&gt;(MONTH(fpdate)+MOD((A132-1),12)),DATE(YEAR(fpdate),MONTH(fpdate)+(A132-1)+1,0),DATE(YEAR(fpdate),MONTH(fpdate)+(A132-1),DAY(fpdate))))</f>
        <v>43008</v>
      </c>
      <c r="C132" s="6">
        <f aca="true" t="shared" si="14" ref="C132:C195">IF(A132="","",IF(OR(A132=nper,payment&gt;ROUND((1+rate)*F131,2)),ROUND((1+rate)*F131,2),payment))</f>
        <v>1265.79</v>
      </c>
      <c r="D132" s="6">
        <f aca="true" t="shared" si="15" ref="D132:D195">IF(A132="","",ROUND(rate*F131,2))</f>
        <v>289.16</v>
      </c>
      <c r="E132" s="6">
        <f aca="true" t="shared" si="16" ref="E132:E195">IF(A132="","",C132-D132)</f>
        <v>976.6299999999999</v>
      </c>
      <c r="F132" s="6">
        <f aca="true" t="shared" si="17" ref="F132:F195">IF(A132="","",F131-E132)</f>
        <v>56855.97999999997</v>
      </c>
    </row>
    <row r="133" spans="1:6" ht="12.75">
      <c r="A133" s="4">
        <f t="shared" si="12"/>
        <v>130</v>
      </c>
      <c r="B133" s="50">
        <f t="shared" si="13"/>
        <v>43039</v>
      </c>
      <c r="C133" s="6">
        <f t="shared" si="14"/>
        <v>1265.79</v>
      </c>
      <c r="D133" s="6">
        <f t="shared" si="15"/>
        <v>284.28</v>
      </c>
      <c r="E133" s="6">
        <f t="shared" si="16"/>
        <v>981.51</v>
      </c>
      <c r="F133" s="6">
        <f t="shared" si="17"/>
        <v>55874.469999999965</v>
      </c>
    </row>
    <row r="134" spans="1:6" ht="12.75">
      <c r="A134" s="4">
        <f t="shared" si="12"/>
        <v>131</v>
      </c>
      <c r="B134" s="50">
        <f t="shared" si="13"/>
        <v>43069</v>
      </c>
      <c r="C134" s="6">
        <f t="shared" si="14"/>
        <v>1265.79</v>
      </c>
      <c r="D134" s="6">
        <f t="shared" si="15"/>
        <v>279.37</v>
      </c>
      <c r="E134" s="6">
        <f t="shared" si="16"/>
        <v>986.42</v>
      </c>
      <c r="F134" s="6">
        <f t="shared" si="17"/>
        <v>54888.04999999997</v>
      </c>
    </row>
    <row r="135" spans="1:6" ht="12.75">
      <c r="A135" s="4">
        <f t="shared" si="12"/>
        <v>132</v>
      </c>
      <c r="B135" s="50">
        <f t="shared" si="13"/>
        <v>43100</v>
      </c>
      <c r="C135" s="6">
        <f t="shared" si="14"/>
        <v>1265.79</v>
      </c>
      <c r="D135" s="6">
        <f t="shared" si="15"/>
        <v>274.44</v>
      </c>
      <c r="E135" s="6">
        <f t="shared" si="16"/>
        <v>991.3499999999999</v>
      </c>
      <c r="F135" s="6">
        <f t="shared" si="17"/>
        <v>53896.69999999997</v>
      </c>
    </row>
    <row r="136" spans="1:6" ht="12.75">
      <c r="A136" s="4">
        <f t="shared" si="12"/>
        <v>133</v>
      </c>
      <c r="B136" s="50">
        <f t="shared" si="13"/>
        <v>43131</v>
      </c>
      <c r="C136" s="6">
        <f t="shared" si="14"/>
        <v>1265.79</v>
      </c>
      <c r="D136" s="6">
        <f t="shared" si="15"/>
        <v>269.48</v>
      </c>
      <c r="E136" s="6">
        <f t="shared" si="16"/>
        <v>996.31</v>
      </c>
      <c r="F136" s="6">
        <f t="shared" si="17"/>
        <v>52900.38999999997</v>
      </c>
    </row>
    <row r="137" spans="1:6" ht="12.75">
      <c r="A137" s="4">
        <f t="shared" si="12"/>
        <v>134</v>
      </c>
      <c r="B137" s="50">
        <f t="shared" si="13"/>
        <v>43159</v>
      </c>
      <c r="C137" s="6">
        <f t="shared" si="14"/>
        <v>1265.79</v>
      </c>
      <c r="D137" s="6">
        <f t="shared" si="15"/>
        <v>264.5</v>
      </c>
      <c r="E137" s="6">
        <f t="shared" si="16"/>
        <v>1001.29</v>
      </c>
      <c r="F137" s="6">
        <f t="shared" si="17"/>
        <v>51899.09999999997</v>
      </c>
    </row>
    <row r="138" spans="1:6" ht="12.75">
      <c r="A138" s="4">
        <f t="shared" si="12"/>
        <v>135</v>
      </c>
      <c r="B138" s="50">
        <f t="shared" si="13"/>
        <v>43190</v>
      </c>
      <c r="C138" s="6">
        <f t="shared" si="14"/>
        <v>1265.79</v>
      </c>
      <c r="D138" s="6">
        <f t="shared" si="15"/>
        <v>259.5</v>
      </c>
      <c r="E138" s="6">
        <f t="shared" si="16"/>
        <v>1006.29</v>
      </c>
      <c r="F138" s="6">
        <f t="shared" si="17"/>
        <v>50892.80999999997</v>
      </c>
    </row>
    <row r="139" spans="1:6" ht="12.75">
      <c r="A139" s="4">
        <f t="shared" si="12"/>
        <v>136</v>
      </c>
      <c r="B139" s="50">
        <f t="shared" si="13"/>
        <v>43220</v>
      </c>
      <c r="C139" s="6">
        <f t="shared" si="14"/>
        <v>1265.79</v>
      </c>
      <c r="D139" s="6">
        <f t="shared" si="15"/>
        <v>254.46</v>
      </c>
      <c r="E139" s="6">
        <f t="shared" si="16"/>
        <v>1011.3299999999999</v>
      </c>
      <c r="F139" s="6">
        <f t="shared" si="17"/>
        <v>49881.47999999997</v>
      </c>
    </row>
    <row r="140" spans="1:6" ht="12.75">
      <c r="A140" s="4">
        <f t="shared" si="12"/>
        <v>137</v>
      </c>
      <c r="B140" s="50">
        <f t="shared" si="13"/>
        <v>43251</v>
      </c>
      <c r="C140" s="6">
        <f t="shared" si="14"/>
        <v>1265.79</v>
      </c>
      <c r="D140" s="6">
        <f t="shared" si="15"/>
        <v>249.41</v>
      </c>
      <c r="E140" s="6">
        <f t="shared" si="16"/>
        <v>1016.38</v>
      </c>
      <c r="F140" s="6">
        <f t="shared" si="17"/>
        <v>48865.09999999997</v>
      </c>
    </row>
    <row r="141" spans="1:6" ht="12.75">
      <c r="A141" s="4">
        <f t="shared" si="12"/>
        <v>138</v>
      </c>
      <c r="B141" s="50">
        <f t="shared" si="13"/>
        <v>43281</v>
      </c>
      <c r="C141" s="6">
        <f t="shared" si="14"/>
        <v>1265.79</v>
      </c>
      <c r="D141" s="6">
        <f t="shared" si="15"/>
        <v>244.33</v>
      </c>
      <c r="E141" s="6">
        <f t="shared" si="16"/>
        <v>1021.4599999999999</v>
      </c>
      <c r="F141" s="6">
        <f t="shared" si="17"/>
        <v>47843.63999999997</v>
      </c>
    </row>
    <row r="142" spans="1:6" ht="12.75">
      <c r="A142" s="4">
        <f t="shared" si="12"/>
        <v>139</v>
      </c>
      <c r="B142" s="50">
        <f t="shared" si="13"/>
        <v>43312</v>
      </c>
      <c r="C142" s="6">
        <f t="shared" si="14"/>
        <v>1265.79</v>
      </c>
      <c r="D142" s="6">
        <f t="shared" si="15"/>
        <v>239.22</v>
      </c>
      <c r="E142" s="6">
        <f t="shared" si="16"/>
        <v>1026.57</v>
      </c>
      <c r="F142" s="6">
        <f t="shared" si="17"/>
        <v>46817.06999999997</v>
      </c>
    </row>
    <row r="143" spans="1:6" ht="12.75">
      <c r="A143" s="4">
        <f t="shared" si="12"/>
        <v>140</v>
      </c>
      <c r="B143" s="50">
        <f t="shared" si="13"/>
        <v>43343</v>
      </c>
      <c r="C143" s="6">
        <f t="shared" si="14"/>
        <v>1265.79</v>
      </c>
      <c r="D143" s="6">
        <f t="shared" si="15"/>
        <v>234.09</v>
      </c>
      <c r="E143" s="6">
        <f t="shared" si="16"/>
        <v>1031.7</v>
      </c>
      <c r="F143" s="6">
        <f t="shared" si="17"/>
        <v>45785.36999999997</v>
      </c>
    </row>
    <row r="144" spans="1:6" ht="12.75">
      <c r="A144" s="4">
        <f t="shared" si="12"/>
        <v>141</v>
      </c>
      <c r="B144" s="50">
        <f t="shared" si="13"/>
        <v>43373</v>
      </c>
      <c r="C144" s="6">
        <f t="shared" si="14"/>
        <v>1265.79</v>
      </c>
      <c r="D144" s="6">
        <f t="shared" si="15"/>
        <v>228.93</v>
      </c>
      <c r="E144" s="6">
        <f t="shared" si="16"/>
        <v>1036.86</v>
      </c>
      <c r="F144" s="6">
        <f t="shared" si="17"/>
        <v>44748.50999999997</v>
      </c>
    </row>
    <row r="145" spans="1:6" ht="12.75">
      <c r="A145" s="4">
        <f t="shared" si="12"/>
        <v>142</v>
      </c>
      <c r="B145" s="50">
        <f t="shared" si="13"/>
        <v>43404</v>
      </c>
      <c r="C145" s="6">
        <f t="shared" si="14"/>
        <v>1265.79</v>
      </c>
      <c r="D145" s="6">
        <f t="shared" si="15"/>
        <v>223.74</v>
      </c>
      <c r="E145" s="6">
        <f t="shared" si="16"/>
        <v>1042.05</v>
      </c>
      <c r="F145" s="6">
        <f t="shared" si="17"/>
        <v>43706.45999999997</v>
      </c>
    </row>
    <row r="146" spans="1:6" ht="12.75">
      <c r="A146" s="4">
        <f t="shared" si="12"/>
        <v>143</v>
      </c>
      <c r="B146" s="50">
        <f t="shared" si="13"/>
        <v>43434</v>
      </c>
      <c r="C146" s="6">
        <f t="shared" si="14"/>
        <v>1265.79</v>
      </c>
      <c r="D146" s="6">
        <f t="shared" si="15"/>
        <v>218.53</v>
      </c>
      <c r="E146" s="6">
        <f t="shared" si="16"/>
        <v>1047.26</v>
      </c>
      <c r="F146" s="6">
        <f t="shared" si="17"/>
        <v>42659.19999999997</v>
      </c>
    </row>
    <row r="147" spans="1:6" ht="12.75">
      <c r="A147" s="4">
        <f t="shared" si="12"/>
        <v>144</v>
      </c>
      <c r="B147" s="50">
        <f t="shared" si="13"/>
        <v>43465</v>
      </c>
      <c r="C147" s="6">
        <f t="shared" si="14"/>
        <v>1265.79</v>
      </c>
      <c r="D147" s="6">
        <f t="shared" si="15"/>
        <v>213.3</v>
      </c>
      <c r="E147" s="6">
        <f t="shared" si="16"/>
        <v>1052.49</v>
      </c>
      <c r="F147" s="6">
        <f t="shared" si="17"/>
        <v>41606.70999999997</v>
      </c>
    </row>
    <row r="148" spans="1:6" ht="12.75">
      <c r="A148" s="4">
        <f t="shared" si="12"/>
        <v>145</v>
      </c>
      <c r="B148" s="50">
        <f t="shared" si="13"/>
        <v>43496</v>
      </c>
      <c r="C148" s="6">
        <f t="shared" si="14"/>
        <v>1265.79</v>
      </c>
      <c r="D148" s="6">
        <f t="shared" si="15"/>
        <v>208.03</v>
      </c>
      <c r="E148" s="6">
        <f t="shared" si="16"/>
        <v>1057.76</v>
      </c>
      <c r="F148" s="6">
        <f t="shared" si="17"/>
        <v>40548.94999999997</v>
      </c>
    </row>
    <row r="149" spans="1:6" ht="12.75">
      <c r="A149" s="4">
        <f t="shared" si="12"/>
        <v>146</v>
      </c>
      <c r="B149" s="50">
        <f t="shared" si="13"/>
        <v>43524</v>
      </c>
      <c r="C149" s="6">
        <f t="shared" si="14"/>
        <v>1265.79</v>
      </c>
      <c r="D149" s="6">
        <f t="shared" si="15"/>
        <v>202.74</v>
      </c>
      <c r="E149" s="6">
        <f t="shared" si="16"/>
        <v>1063.05</v>
      </c>
      <c r="F149" s="6">
        <f t="shared" si="17"/>
        <v>39485.899999999965</v>
      </c>
    </row>
    <row r="150" spans="1:6" ht="12.75">
      <c r="A150" s="4">
        <f t="shared" si="12"/>
        <v>147</v>
      </c>
      <c r="B150" s="50">
        <f t="shared" si="13"/>
        <v>43555</v>
      </c>
      <c r="C150" s="6">
        <f t="shared" si="14"/>
        <v>1265.79</v>
      </c>
      <c r="D150" s="6">
        <f t="shared" si="15"/>
        <v>197.43</v>
      </c>
      <c r="E150" s="6">
        <f t="shared" si="16"/>
        <v>1068.36</v>
      </c>
      <c r="F150" s="6">
        <f t="shared" si="17"/>
        <v>38417.539999999964</v>
      </c>
    </row>
    <row r="151" spans="1:6" ht="12.75">
      <c r="A151" s="4">
        <f t="shared" si="12"/>
        <v>148</v>
      </c>
      <c r="B151" s="50">
        <f t="shared" si="13"/>
        <v>43585</v>
      </c>
      <c r="C151" s="6">
        <f t="shared" si="14"/>
        <v>1265.79</v>
      </c>
      <c r="D151" s="6">
        <f t="shared" si="15"/>
        <v>192.09</v>
      </c>
      <c r="E151" s="6">
        <f t="shared" si="16"/>
        <v>1073.7</v>
      </c>
      <c r="F151" s="6">
        <f t="shared" si="17"/>
        <v>37343.83999999997</v>
      </c>
    </row>
    <row r="152" spans="1:6" ht="12.75">
      <c r="A152" s="4">
        <f t="shared" si="12"/>
        <v>149</v>
      </c>
      <c r="B152" s="50">
        <f t="shared" si="13"/>
        <v>43616</v>
      </c>
      <c r="C152" s="6">
        <f t="shared" si="14"/>
        <v>1265.79</v>
      </c>
      <c r="D152" s="6">
        <f t="shared" si="15"/>
        <v>186.72</v>
      </c>
      <c r="E152" s="6">
        <f t="shared" si="16"/>
        <v>1079.07</v>
      </c>
      <c r="F152" s="6">
        <f t="shared" si="17"/>
        <v>36264.76999999997</v>
      </c>
    </row>
    <row r="153" spans="1:6" ht="12.75">
      <c r="A153" s="4">
        <f t="shared" si="12"/>
        <v>150</v>
      </c>
      <c r="B153" s="50">
        <f t="shared" si="13"/>
        <v>43646</v>
      </c>
      <c r="C153" s="6">
        <f t="shared" si="14"/>
        <v>1265.79</v>
      </c>
      <c r="D153" s="6">
        <f t="shared" si="15"/>
        <v>181.32</v>
      </c>
      <c r="E153" s="6">
        <f t="shared" si="16"/>
        <v>1084.47</v>
      </c>
      <c r="F153" s="6">
        <f t="shared" si="17"/>
        <v>35180.29999999997</v>
      </c>
    </row>
    <row r="154" spans="1:6" ht="12.75">
      <c r="A154" s="4">
        <f t="shared" si="12"/>
        <v>151</v>
      </c>
      <c r="B154" s="50">
        <f t="shared" si="13"/>
        <v>43677</v>
      </c>
      <c r="C154" s="6">
        <f t="shared" si="14"/>
        <v>1265.79</v>
      </c>
      <c r="D154" s="6">
        <f t="shared" si="15"/>
        <v>175.9</v>
      </c>
      <c r="E154" s="6">
        <f t="shared" si="16"/>
        <v>1089.8899999999999</v>
      </c>
      <c r="F154" s="6">
        <f t="shared" si="17"/>
        <v>34090.40999999997</v>
      </c>
    </row>
    <row r="155" spans="1:6" ht="12.75">
      <c r="A155" s="4">
        <f t="shared" si="12"/>
        <v>152</v>
      </c>
      <c r="B155" s="50">
        <f t="shared" si="13"/>
        <v>43708</v>
      </c>
      <c r="C155" s="6">
        <f t="shared" si="14"/>
        <v>1265.79</v>
      </c>
      <c r="D155" s="6">
        <f t="shared" si="15"/>
        <v>170.45</v>
      </c>
      <c r="E155" s="6">
        <f t="shared" si="16"/>
        <v>1095.34</v>
      </c>
      <c r="F155" s="6">
        <f t="shared" si="17"/>
        <v>32995.06999999997</v>
      </c>
    </row>
    <row r="156" spans="1:6" ht="12.75">
      <c r="A156" s="4">
        <f t="shared" si="12"/>
        <v>153</v>
      </c>
      <c r="B156" s="50">
        <f t="shared" si="13"/>
        <v>43738</v>
      </c>
      <c r="C156" s="6">
        <f t="shared" si="14"/>
        <v>1265.79</v>
      </c>
      <c r="D156" s="6">
        <f t="shared" si="15"/>
        <v>164.98</v>
      </c>
      <c r="E156" s="6">
        <f t="shared" si="16"/>
        <v>1100.81</v>
      </c>
      <c r="F156" s="6">
        <f t="shared" si="17"/>
        <v>31894.25999999997</v>
      </c>
    </row>
    <row r="157" spans="1:6" ht="12.75">
      <c r="A157" s="4">
        <f t="shared" si="12"/>
        <v>154</v>
      </c>
      <c r="B157" s="50">
        <f t="shared" si="13"/>
        <v>43769</v>
      </c>
      <c r="C157" s="6">
        <f t="shared" si="14"/>
        <v>1265.79</v>
      </c>
      <c r="D157" s="6">
        <f t="shared" si="15"/>
        <v>159.47</v>
      </c>
      <c r="E157" s="6">
        <f t="shared" si="16"/>
        <v>1106.32</v>
      </c>
      <c r="F157" s="6">
        <f t="shared" si="17"/>
        <v>30787.93999999997</v>
      </c>
    </row>
    <row r="158" spans="1:6" ht="12.75">
      <c r="A158" s="4">
        <f t="shared" si="12"/>
        <v>155</v>
      </c>
      <c r="B158" s="50">
        <f t="shared" si="13"/>
        <v>43799</v>
      </c>
      <c r="C158" s="6">
        <f t="shared" si="14"/>
        <v>1265.79</v>
      </c>
      <c r="D158" s="6">
        <f t="shared" si="15"/>
        <v>153.94</v>
      </c>
      <c r="E158" s="6">
        <f t="shared" si="16"/>
        <v>1111.85</v>
      </c>
      <c r="F158" s="6">
        <f t="shared" si="17"/>
        <v>29676.08999999997</v>
      </c>
    </row>
    <row r="159" spans="1:6" ht="12.75">
      <c r="A159" s="4">
        <f t="shared" si="12"/>
        <v>156</v>
      </c>
      <c r="B159" s="50">
        <f t="shared" si="13"/>
        <v>43830</v>
      </c>
      <c r="C159" s="6">
        <f t="shared" si="14"/>
        <v>1265.79</v>
      </c>
      <c r="D159" s="6">
        <f t="shared" si="15"/>
        <v>148.38</v>
      </c>
      <c r="E159" s="6">
        <f t="shared" si="16"/>
        <v>1117.4099999999999</v>
      </c>
      <c r="F159" s="6">
        <f t="shared" si="17"/>
        <v>28558.67999999997</v>
      </c>
    </row>
    <row r="160" spans="1:6" ht="12.75">
      <c r="A160" s="4">
        <f t="shared" si="12"/>
        <v>157</v>
      </c>
      <c r="B160" s="50">
        <f t="shared" si="13"/>
        <v>43861</v>
      </c>
      <c r="C160" s="6">
        <f t="shared" si="14"/>
        <v>1265.79</v>
      </c>
      <c r="D160" s="6">
        <f t="shared" si="15"/>
        <v>142.79</v>
      </c>
      <c r="E160" s="6">
        <f t="shared" si="16"/>
        <v>1123</v>
      </c>
      <c r="F160" s="6">
        <f t="shared" si="17"/>
        <v>27435.67999999997</v>
      </c>
    </row>
    <row r="161" spans="1:6" ht="12.75">
      <c r="A161" s="4">
        <f t="shared" si="12"/>
        <v>158</v>
      </c>
      <c r="B161" s="50">
        <f t="shared" si="13"/>
        <v>43890</v>
      </c>
      <c r="C161" s="6">
        <f t="shared" si="14"/>
        <v>1265.79</v>
      </c>
      <c r="D161" s="6">
        <f t="shared" si="15"/>
        <v>137.18</v>
      </c>
      <c r="E161" s="6">
        <f t="shared" si="16"/>
        <v>1128.61</v>
      </c>
      <c r="F161" s="6">
        <f t="shared" si="17"/>
        <v>26307.06999999997</v>
      </c>
    </row>
    <row r="162" spans="1:6" ht="12.75">
      <c r="A162" s="4">
        <f t="shared" si="12"/>
        <v>159</v>
      </c>
      <c r="B162" s="50">
        <f t="shared" si="13"/>
        <v>43921</v>
      </c>
      <c r="C162" s="6">
        <f t="shared" si="14"/>
        <v>1265.79</v>
      </c>
      <c r="D162" s="6">
        <f t="shared" si="15"/>
        <v>131.54</v>
      </c>
      <c r="E162" s="6">
        <f t="shared" si="16"/>
        <v>1134.25</v>
      </c>
      <c r="F162" s="6">
        <f t="shared" si="17"/>
        <v>25172.81999999997</v>
      </c>
    </row>
    <row r="163" spans="1:6" ht="12.75">
      <c r="A163" s="4">
        <f t="shared" si="12"/>
        <v>160</v>
      </c>
      <c r="B163" s="50">
        <f t="shared" si="13"/>
        <v>43951</v>
      </c>
      <c r="C163" s="6">
        <f t="shared" si="14"/>
        <v>1265.79</v>
      </c>
      <c r="D163" s="6">
        <f t="shared" si="15"/>
        <v>125.86</v>
      </c>
      <c r="E163" s="6">
        <f t="shared" si="16"/>
        <v>1139.93</v>
      </c>
      <c r="F163" s="6">
        <f t="shared" si="17"/>
        <v>24032.88999999997</v>
      </c>
    </row>
    <row r="164" spans="1:6" ht="12.75">
      <c r="A164" s="4">
        <f t="shared" si="12"/>
        <v>161</v>
      </c>
      <c r="B164" s="50">
        <f t="shared" si="13"/>
        <v>43982</v>
      </c>
      <c r="C164" s="6">
        <f t="shared" si="14"/>
        <v>1265.79</v>
      </c>
      <c r="D164" s="6">
        <f t="shared" si="15"/>
        <v>120.16</v>
      </c>
      <c r="E164" s="6">
        <f t="shared" si="16"/>
        <v>1145.6299999999999</v>
      </c>
      <c r="F164" s="6">
        <f t="shared" si="17"/>
        <v>22887.25999999997</v>
      </c>
    </row>
    <row r="165" spans="1:6" ht="12.75">
      <c r="A165" s="4">
        <f t="shared" si="12"/>
        <v>162</v>
      </c>
      <c r="B165" s="50">
        <f t="shared" si="13"/>
        <v>44012</v>
      </c>
      <c r="C165" s="6">
        <f t="shared" si="14"/>
        <v>1265.79</v>
      </c>
      <c r="D165" s="6">
        <f t="shared" si="15"/>
        <v>114.44</v>
      </c>
      <c r="E165" s="6">
        <f t="shared" si="16"/>
        <v>1151.35</v>
      </c>
      <c r="F165" s="6">
        <f t="shared" si="17"/>
        <v>21735.90999999997</v>
      </c>
    </row>
    <row r="166" spans="1:6" ht="12.75">
      <c r="A166" s="4">
        <f t="shared" si="12"/>
        <v>163</v>
      </c>
      <c r="B166" s="50">
        <f t="shared" si="13"/>
        <v>44043</v>
      </c>
      <c r="C166" s="6">
        <f t="shared" si="14"/>
        <v>1265.79</v>
      </c>
      <c r="D166" s="6">
        <f t="shared" si="15"/>
        <v>108.68</v>
      </c>
      <c r="E166" s="6">
        <f t="shared" si="16"/>
        <v>1157.11</v>
      </c>
      <c r="F166" s="6">
        <f t="shared" si="17"/>
        <v>20578.79999999997</v>
      </c>
    </row>
    <row r="167" spans="1:6" ht="12.75">
      <c r="A167" s="4">
        <f t="shared" si="12"/>
        <v>164</v>
      </c>
      <c r="B167" s="50">
        <f t="shared" si="13"/>
        <v>44074</v>
      </c>
      <c r="C167" s="6">
        <f t="shared" si="14"/>
        <v>1265.79</v>
      </c>
      <c r="D167" s="6">
        <f t="shared" si="15"/>
        <v>102.89</v>
      </c>
      <c r="E167" s="6">
        <f t="shared" si="16"/>
        <v>1162.8999999999999</v>
      </c>
      <c r="F167" s="6">
        <f t="shared" si="17"/>
        <v>19415.89999999997</v>
      </c>
    </row>
    <row r="168" spans="1:6" ht="12.75">
      <c r="A168" s="4">
        <f t="shared" si="12"/>
        <v>165</v>
      </c>
      <c r="B168" s="50">
        <f t="shared" si="13"/>
        <v>44104</v>
      </c>
      <c r="C168" s="6">
        <f t="shared" si="14"/>
        <v>1265.79</v>
      </c>
      <c r="D168" s="6">
        <f t="shared" si="15"/>
        <v>97.08</v>
      </c>
      <c r="E168" s="6">
        <f t="shared" si="16"/>
        <v>1168.71</v>
      </c>
      <c r="F168" s="6">
        <f t="shared" si="17"/>
        <v>18247.18999999997</v>
      </c>
    </row>
    <row r="169" spans="1:6" ht="12.75">
      <c r="A169" s="4">
        <f t="shared" si="12"/>
        <v>166</v>
      </c>
      <c r="B169" s="50">
        <f t="shared" si="13"/>
        <v>44135</v>
      </c>
      <c r="C169" s="6">
        <f t="shared" si="14"/>
        <v>1265.79</v>
      </c>
      <c r="D169" s="6">
        <f t="shared" si="15"/>
        <v>91.24</v>
      </c>
      <c r="E169" s="6">
        <f t="shared" si="16"/>
        <v>1174.55</v>
      </c>
      <c r="F169" s="6">
        <f t="shared" si="17"/>
        <v>17072.63999999997</v>
      </c>
    </row>
    <row r="170" spans="1:6" ht="12.75">
      <c r="A170" s="4">
        <f t="shared" si="12"/>
        <v>167</v>
      </c>
      <c r="B170" s="50">
        <f t="shared" si="13"/>
        <v>44165</v>
      </c>
      <c r="C170" s="6">
        <f t="shared" si="14"/>
        <v>1265.79</v>
      </c>
      <c r="D170" s="6">
        <f t="shared" si="15"/>
        <v>85.36</v>
      </c>
      <c r="E170" s="6">
        <f t="shared" si="16"/>
        <v>1180.43</v>
      </c>
      <c r="F170" s="6">
        <f t="shared" si="17"/>
        <v>15892.20999999997</v>
      </c>
    </row>
    <row r="171" spans="1:6" ht="12.75">
      <c r="A171" s="4">
        <f t="shared" si="12"/>
        <v>168</v>
      </c>
      <c r="B171" s="50">
        <f t="shared" si="13"/>
        <v>44196</v>
      </c>
      <c r="C171" s="6">
        <f t="shared" si="14"/>
        <v>1265.79</v>
      </c>
      <c r="D171" s="6">
        <f t="shared" si="15"/>
        <v>79.46</v>
      </c>
      <c r="E171" s="6">
        <f t="shared" si="16"/>
        <v>1186.33</v>
      </c>
      <c r="F171" s="6">
        <f t="shared" si="17"/>
        <v>14705.87999999997</v>
      </c>
    </row>
    <row r="172" spans="1:6" ht="12.75">
      <c r="A172" s="4">
        <f t="shared" si="12"/>
        <v>169</v>
      </c>
      <c r="B172" s="50">
        <f t="shared" si="13"/>
        <v>44227</v>
      </c>
      <c r="C172" s="6">
        <f t="shared" si="14"/>
        <v>1265.79</v>
      </c>
      <c r="D172" s="6">
        <f t="shared" si="15"/>
        <v>73.53</v>
      </c>
      <c r="E172" s="6">
        <f t="shared" si="16"/>
        <v>1192.26</v>
      </c>
      <c r="F172" s="6">
        <f t="shared" si="17"/>
        <v>13513.61999999997</v>
      </c>
    </row>
    <row r="173" spans="1:6" ht="12.75">
      <c r="A173" s="4">
        <f t="shared" si="12"/>
        <v>170</v>
      </c>
      <c r="B173" s="50">
        <f t="shared" si="13"/>
        <v>44255</v>
      </c>
      <c r="C173" s="6">
        <f t="shared" si="14"/>
        <v>1265.79</v>
      </c>
      <c r="D173" s="6">
        <f t="shared" si="15"/>
        <v>67.57</v>
      </c>
      <c r="E173" s="6">
        <f t="shared" si="16"/>
        <v>1198.22</v>
      </c>
      <c r="F173" s="6">
        <f t="shared" si="17"/>
        <v>12315.39999999997</v>
      </c>
    </row>
    <row r="174" spans="1:6" ht="12.75">
      <c r="A174" s="4">
        <f t="shared" si="12"/>
        <v>171</v>
      </c>
      <c r="B174" s="50">
        <f t="shared" si="13"/>
        <v>44286</v>
      </c>
      <c r="C174" s="6">
        <f t="shared" si="14"/>
        <v>1265.79</v>
      </c>
      <c r="D174" s="6">
        <f t="shared" si="15"/>
        <v>61.58</v>
      </c>
      <c r="E174" s="6">
        <f t="shared" si="16"/>
        <v>1204.21</v>
      </c>
      <c r="F174" s="6">
        <f t="shared" si="17"/>
        <v>11111.18999999997</v>
      </c>
    </row>
    <row r="175" spans="1:6" ht="12.75">
      <c r="A175" s="4">
        <f t="shared" si="12"/>
        <v>172</v>
      </c>
      <c r="B175" s="50">
        <f t="shared" si="13"/>
        <v>44316</v>
      </c>
      <c r="C175" s="6">
        <f t="shared" si="14"/>
        <v>1265.79</v>
      </c>
      <c r="D175" s="6">
        <f t="shared" si="15"/>
        <v>55.56</v>
      </c>
      <c r="E175" s="6">
        <f t="shared" si="16"/>
        <v>1210.23</v>
      </c>
      <c r="F175" s="6">
        <f t="shared" si="17"/>
        <v>9900.95999999997</v>
      </c>
    </row>
    <row r="176" spans="1:6" ht="12.75">
      <c r="A176" s="4">
        <f t="shared" si="12"/>
        <v>173</v>
      </c>
      <c r="B176" s="50">
        <f t="shared" si="13"/>
        <v>44347</v>
      </c>
      <c r="C176" s="6">
        <f t="shared" si="14"/>
        <v>1265.79</v>
      </c>
      <c r="D176" s="6">
        <f t="shared" si="15"/>
        <v>49.5</v>
      </c>
      <c r="E176" s="6">
        <f t="shared" si="16"/>
        <v>1216.29</v>
      </c>
      <c r="F176" s="6">
        <f t="shared" si="17"/>
        <v>8684.66999999997</v>
      </c>
    </row>
    <row r="177" spans="1:6" ht="12.75">
      <c r="A177" s="4">
        <f t="shared" si="12"/>
        <v>174</v>
      </c>
      <c r="B177" s="50">
        <f t="shared" si="13"/>
        <v>44377</v>
      </c>
      <c r="C177" s="6">
        <f t="shared" si="14"/>
        <v>1265.79</v>
      </c>
      <c r="D177" s="6">
        <f t="shared" si="15"/>
        <v>43.42</v>
      </c>
      <c r="E177" s="6">
        <f t="shared" si="16"/>
        <v>1222.37</v>
      </c>
      <c r="F177" s="6">
        <f t="shared" si="17"/>
        <v>7462.299999999969</v>
      </c>
    </row>
    <row r="178" spans="1:6" ht="12.75">
      <c r="A178" s="4">
        <f t="shared" si="12"/>
        <v>175</v>
      </c>
      <c r="B178" s="50">
        <f t="shared" si="13"/>
        <v>44408</v>
      </c>
      <c r="C178" s="6">
        <f t="shared" si="14"/>
        <v>1265.79</v>
      </c>
      <c r="D178" s="6">
        <f t="shared" si="15"/>
        <v>37.31</v>
      </c>
      <c r="E178" s="6">
        <f t="shared" si="16"/>
        <v>1228.48</v>
      </c>
      <c r="F178" s="6">
        <f t="shared" si="17"/>
        <v>6233.819999999969</v>
      </c>
    </row>
    <row r="179" spans="1:6" ht="12.75">
      <c r="A179" s="4">
        <f t="shared" si="12"/>
        <v>176</v>
      </c>
      <c r="B179" s="50">
        <f t="shared" si="13"/>
        <v>44439</v>
      </c>
      <c r="C179" s="6">
        <f t="shared" si="14"/>
        <v>1265.79</v>
      </c>
      <c r="D179" s="6">
        <f t="shared" si="15"/>
        <v>31.17</v>
      </c>
      <c r="E179" s="6">
        <f t="shared" si="16"/>
        <v>1234.62</v>
      </c>
      <c r="F179" s="6">
        <f t="shared" si="17"/>
        <v>4999.199999999969</v>
      </c>
    </row>
    <row r="180" spans="1:6" ht="12.75">
      <c r="A180" s="4">
        <f t="shared" si="12"/>
        <v>177</v>
      </c>
      <c r="B180" s="50">
        <f t="shared" si="13"/>
        <v>44469</v>
      </c>
      <c r="C180" s="6">
        <f t="shared" si="14"/>
        <v>1265.79</v>
      </c>
      <c r="D180" s="6">
        <f t="shared" si="15"/>
        <v>25</v>
      </c>
      <c r="E180" s="6">
        <f t="shared" si="16"/>
        <v>1240.79</v>
      </c>
      <c r="F180" s="6">
        <f t="shared" si="17"/>
        <v>3758.409999999969</v>
      </c>
    </row>
    <row r="181" spans="1:6" ht="12.75">
      <c r="A181" s="4">
        <f t="shared" si="12"/>
        <v>178</v>
      </c>
      <c r="B181" s="50">
        <f t="shared" si="13"/>
        <v>44500</v>
      </c>
      <c r="C181" s="6">
        <f t="shared" si="14"/>
        <v>1265.79</v>
      </c>
      <c r="D181" s="6">
        <f t="shared" si="15"/>
        <v>18.79</v>
      </c>
      <c r="E181" s="6">
        <f t="shared" si="16"/>
        <v>1247</v>
      </c>
      <c r="F181" s="6">
        <f t="shared" si="17"/>
        <v>2511.409999999969</v>
      </c>
    </row>
    <row r="182" spans="1:6" ht="12.75">
      <c r="A182" s="4">
        <f t="shared" si="12"/>
        <v>179</v>
      </c>
      <c r="B182" s="50">
        <f t="shared" si="13"/>
        <v>44530</v>
      </c>
      <c r="C182" s="6">
        <f t="shared" si="14"/>
        <v>1265.79</v>
      </c>
      <c r="D182" s="6">
        <f t="shared" si="15"/>
        <v>12.56</v>
      </c>
      <c r="E182" s="6">
        <f t="shared" si="16"/>
        <v>1253.23</v>
      </c>
      <c r="F182" s="6">
        <f t="shared" si="17"/>
        <v>1258.179999999969</v>
      </c>
    </row>
    <row r="183" spans="1:6" ht="12.75">
      <c r="A183" s="4">
        <f t="shared" si="12"/>
        <v>180</v>
      </c>
      <c r="B183" s="50">
        <f t="shared" si="13"/>
        <v>44561</v>
      </c>
      <c r="C183" s="6">
        <f t="shared" si="14"/>
        <v>1264.47</v>
      </c>
      <c r="D183" s="6">
        <f t="shared" si="15"/>
        <v>6.29</v>
      </c>
      <c r="E183" s="6">
        <f t="shared" si="16"/>
        <v>1258.18</v>
      </c>
      <c r="F183" s="6">
        <f t="shared" si="17"/>
        <v>-3.115019353572279E-11</v>
      </c>
    </row>
    <row r="184" spans="1:6" ht="12.75">
      <c r="A184" s="4">
        <f t="shared" si="12"/>
      </c>
      <c r="B184" s="50">
        <f t="shared" si="13"/>
      </c>
      <c r="C184" s="6">
        <f t="shared" si="14"/>
      </c>
      <c r="D184" s="6">
        <f t="shared" si="15"/>
      </c>
      <c r="E184" s="6">
        <f t="shared" si="16"/>
      </c>
      <c r="F184" s="6">
        <f t="shared" si="17"/>
      </c>
    </row>
    <row r="185" spans="1:6" ht="12.75">
      <c r="A185" s="4">
        <f t="shared" si="12"/>
      </c>
      <c r="B185" s="50">
        <f t="shared" si="13"/>
      </c>
      <c r="C185" s="6">
        <f t="shared" si="14"/>
      </c>
      <c r="D185" s="6">
        <f t="shared" si="15"/>
      </c>
      <c r="E185" s="6">
        <f t="shared" si="16"/>
      </c>
      <c r="F185" s="6">
        <f t="shared" si="17"/>
      </c>
    </row>
    <row r="186" spans="1:6" ht="12.75">
      <c r="A186" s="4">
        <f t="shared" si="12"/>
      </c>
      <c r="B186" s="50">
        <f t="shared" si="13"/>
      </c>
      <c r="C186" s="6">
        <f t="shared" si="14"/>
      </c>
      <c r="D186" s="6">
        <f t="shared" si="15"/>
      </c>
      <c r="E186" s="6">
        <f t="shared" si="16"/>
      </c>
      <c r="F186" s="6">
        <f t="shared" si="17"/>
      </c>
    </row>
    <row r="187" spans="1:6" ht="12.75">
      <c r="A187" s="4">
        <f t="shared" si="12"/>
      </c>
      <c r="B187" s="50">
        <f t="shared" si="13"/>
      </c>
      <c r="C187" s="6">
        <f t="shared" si="14"/>
      </c>
      <c r="D187" s="6">
        <f t="shared" si="15"/>
      </c>
      <c r="E187" s="6">
        <f t="shared" si="16"/>
      </c>
      <c r="F187" s="6">
        <f t="shared" si="17"/>
      </c>
    </row>
    <row r="188" spans="1:6" ht="12.75">
      <c r="A188" s="4">
        <f t="shared" si="12"/>
      </c>
      <c r="B188" s="50">
        <f t="shared" si="13"/>
      </c>
      <c r="C188" s="6">
        <f t="shared" si="14"/>
      </c>
      <c r="D188" s="6">
        <f t="shared" si="15"/>
      </c>
      <c r="E188" s="6">
        <f t="shared" si="16"/>
      </c>
      <c r="F188" s="6">
        <f t="shared" si="17"/>
      </c>
    </row>
    <row r="189" spans="1:6" ht="12.75">
      <c r="A189" s="4">
        <f t="shared" si="12"/>
      </c>
      <c r="B189" s="50">
        <f t="shared" si="13"/>
      </c>
      <c r="C189" s="6">
        <f t="shared" si="14"/>
      </c>
      <c r="D189" s="6">
        <f t="shared" si="15"/>
      </c>
      <c r="E189" s="6">
        <f t="shared" si="16"/>
      </c>
      <c r="F189" s="6">
        <f t="shared" si="17"/>
      </c>
    </row>
    <row r="190" spans="1:6" ht="12.75">
      <c r="A190" s="4">
        <f t="shared" si="12"/>
      </c>
      <c r="B190" s="50">
        <f t="shared" si="13"/>
      </c>
      <c r="C190" s="6">
        <f t="shared" si="14"/>
      </c>
      <c r="D190" s="6">
        <f t="shared" si="15"/>
      </c>
      <c r="E190" s="6">
        <f t="shared" si="16"/>
      </c>
      <c r="F190" s="6">
        <f t="shared" si="17"/>
      </c>
    </row>
    <row r="191" spans="1:6" ht="12.75">
      <c r="A191" s="4">
        <f t="shared" si="12"/>
      </c>
      <c r="B191" s="50">
        <f t="shared" si="13"/>
      </c>
      <c r="C191" s="6">
        <f t="shared" si="14"/>
      </c>
      <c r="D191" s="6">
        <f t="shared" si="15"/>
      </c>
      <c r="E191" s="6">
        <f t="shared" si="16"/>
      </c>
      <c r="F191" s="6">
        <f t="shared" si="17"/>
      </c>
    </row>
    <row r="192" spans="1:6" ht="12.75">
      <c r="A192" s="4">
        <f t="shared" si="12"/>
      </c>
      <c r="B192" s="50">
        <f t="shared" si="13"/>
      </c>
      <c r="C192" s="6">
        <f t="shared" si="14"/>
      </c>
      <c r="D192" s="6">
        <f t="shared" si="15"/>
      </c>
      <c r="E192" s="6">
        <f t="shared" si="16"/>
      </c>
      <c r="F192" s="6">
        <f t="shared" si="17"/>
      </c>
    </row>
    <row r="193" spans="1:6" ht="12.75">
      <c r="A193" s="4">
        <f t="shared" si="12"/>
      </c>
      <c r="B193" s="50">
        <f t="shared" si="13"/>
      </c>
      <c r="C193" s="6">
        <f t="shared" si="14"/>
      </c>
      <c r="D193" s="6">
        <f t="shared" si="15"/>
      </c>
      <c r="E193" s="6">
        <f t="shared" si="16"/>
      </c>
      <c r="F193" s="6">
        <f t="shared" si="17"/>
      </c>
    </row>
    <row r="194" spans="1:6" ht="12.75">
      <c r="A194" s="4">
        <f t="shared" si="12"/>
      </c>
      <c r="B194" s="50">
        <f t="shared" si="13"/>
      </c>
      <c r="C194" s="6">
        <f t="shared" si="14"/>
      </c>
      <c r="D194" s="6">
        <f t="shared" si="15"/>
      </c>
      <c r="E194" s="6">
        <f t="shared" si="16"/>
      </c>
      <c r="F194" s="6">
        <f t="shared" si="17"/>
      </c>
    </row>
    <row r="195" spans="1:6" ht="12.75">
      <c r="A195" s="4">
        <f t="shared" si="12"/>
      </c>
      <c r="B195" s="50">
        <f t="shared" si="13"/>
      </c>
      <c r="C195" s="6">
        <f t="shared" si="14"/>
      </c>
      <c r="D195" s="6">
        <f t="shared" si="15"/>
      </c>
      <c r="E195" s="6">
        <f t="shared" si="16"/>
      </c>
      <c r="F195" s="6">
        <f t="shared" si="17"/>
      </c>
    </row>
    <row r="196" spans="1:6" ht="12.75">
      <c r="A196" s="4">
        <f aca="true" t="shared" si="18" ref="A196:A259">IF(F195="","",IF(OR(A195&gt;=nper,ROUND(F195,2)&lt;=0),"",A195+1))</f>
      </c>
      <c r="B196" s="50">
        <f aca="true" t="shared" si="19" ref="B196:B259">IF(A196="","",IF(MONTH(DATE(YEAR(fpdate),MONTH(fpdate)+(A196-1),DAY(fpdate)))&gt;(MONTH(fpdate)+MOD((A196-1),12)),DATE(YEAR(fpdate),MONTH(fpdate)+(A196-1)+1,0),DATE(YEAR(fpdate),MONTH(fpdate)+(A196-1),DAY(fpdate))))</f>
      </c>
      <c r="C196" s="6">
        <f aca="true" t="shared" si="20" ref="C196:C259">IF(A196="","",IF(OR(A196=nper,payment&gt;ROUND((1+rate)*F195,2)),ROUND((1+rate)*F195,2),payment))</f>
      </c>
      <c r="D196" s="6">
        <f aca="true" t="shared" si="21" ref="D196:D259">IF(A196="","",ROUND(rate*F195,2))</f>
      </c>
      <c r="E196" s="6">
        <f aca="true" t="shared" si="22" ref="E196:E259">IF(A196="","",C196-D196)</f>
      </c>
      <c r="F196" s="6">
        <f aca="true" t="shared" si="23" ref="F196:F259">IF(A196="","",F195-E196)</f>
      </c>
    </row>
    <row r="197" spans="1:6" ht="12.75">
      <c r="A197" s="4">
        <f t="shared" si="18"/>
      </c>
      <c r="B197" s="50">
        <f t="shared" si="19"/>
      </c>
      <c r="C197" s="6">
        <f t="shared" si="20"/>
      </c>
      <c r="D197" s="6">
        <f t="shared" si="21"/>
      </c>
      <c r="E197" s="6">
        <f t="shared" si="22"/>
      </c>
      <c r="F197" s="6">
        <f t="shared" si="23"/>
      </c>
    </row>
    <row r="198" spans="1:6" ht="12.75">
      <c r="A198" s="4">
        <f t="shared" si="18"/>
      </c>
      <c r="B198" s="50">
        <f t="shared" si="19"/>
      </c>
      <c r="C198" s="6">
        <f t="shared" si="20"/>
      </c>
      <c r="D198" s="6">
        <f t="shared" si="21"/>
      </c>
      <c r="E198" s="6">
        <f t="shared" si="22"/>
      </c>
      <c r="F198" s="6">
        <f t="shared" si="23"/>
      </c>
    </row>
    <row r="199" spans="1:6" ht="12.75">
      <c r="A199" s="4">
        <f t="shared" si="18"/>
      </c>
      <c r="B199" s="50">
        <f t="shared" si="19"/>
      </c>
      <c r="C199" s="6">
        <f t="shared" si="20"/>
      </c>
      <c r="D199" s="6">
        <f t="shared" si="21"/>
      </c>
      <c r="E199" s="6">
        <f t="shared" si="22"/>
      </c>
      <c r="F199" s="6">
        <f t="shared" si="23"/>
      </c>
    </row>
    <row r="200" spans="1:6" ht="12.75">
      <c r="A200" s="4">
        <f t="shared" si="18"/>
      </c>
      <c r="B200" s="50">
        <f t="shared" si="19"/>
      </c>
      <c r="C200" s="6">
        <f t="shared" si="20"/>
      </c>
      <c r="D200" s="6">
        <f t="shared" si="21"/>
      </c>
      <c r="E200" s="6">
        <f t="shared" si="22"/>
      </c>
      <c r="F200" s="6">
        <f t="shared" si="23"/>
      </c>
    </row>
    <row r="201" spans="1:6" ht="12.75">
      <c r="A201" s="4">
        <f t="shared" si="18"/>
      </c>
      <c r="B201" s="50">
        <f t="shared" si="19"/>
      </c>
      <c r="C201" s="6">
        <f t="shared" si="20"/>
      </c>
      <c r="D201" s="6">
        <f t="shared" si="21"/>
      </c>
      <c r="E201" s="6">
        <f t="shared" si="22"/>
      </c>
      <c r="F201" s="6">
        <f t="shared" si="23"/>
      </c>
    </row>
    <row r="202" spans="1:6" ht="12.75">
      <c r="A202" s="4">
        <f t="shared" si="18"/>
      </c>
      <c r="B202" s="50">
        <f t="shared" si="19"/>
      </c>
      <c r="C202" s="6">
        <f t="shared" si="20"/>
      </c>
      <c r="D202" s="6">
        <f t="shared" si="21"/>
      </c>
      <c r="E202" s="6">
        <f t="shared" si="22"/>
      </c>
      <c r="F202" s="6">
        <f t="shared" si="23"/>
      </c>
    </row>
    <row r="203" spans="1:6" ht="12.75">
      <c r="A203" s="4">
        <f t="shared" si="18"/>
      </c>
      <c r="B203" s="50">
        <f t="shared" si="19"/>
      </c>
      <c r="C203" s="6">
        <f t="shared" si="20"/>
      </c>
      <c r="D203" s="6">
        <f t="shared" si="21"/>
      </c>
      <c r="E203" s="6">
        <f t="shared" si="22"/>
      </c>
      <c r="F203" s="6">
        <f t="shared" si="23"/>
      </c>
    </row>
    <row r="204" spans="1:6" ht="12.75">
      <c r="A204" s="4">
        <f t="shared" si="18"/>
      </c>
      <c r="B204" s="50">
        <f t="shared" si="19"/>
      </c>
      <c r="C204" s="6">
        <f t="shared" si="20"/>
      </c>
      <c r="D204" s="6">
        <f t="shared" si="21"/>
      </c>
      <c r="E204" s="6">
        <f t="shared" si="22"/>
      </c>
      <c r="F204" s="6">
        <f t="shared" si="23"/>
      </c>
    </row>
    <row r="205" spans="1:6" ht="12.75">
      <c r="A205" s="4">
        <f t="shared" si="18"/>
      </c>
      <c r="B205" s="50">
        <f t="shared" si="19"/>
      </c>
      <c r="C205" s="6">
        <f t="shared" si="20"/>
      </c>
      <c r="D205" s="6">
        <f t="shared" si="21"/>
      </c>
      <c r="E205" s="6">
        <f t="shared" si="22"/>
      </c>
      <c r="F205" s="6">
        <f t="shared" si="23"/>
      </c>
    </row>
    <row r="206" spans="1:6" ht="12.75">
      <c r="A206" s="4">
        <f t="shared" si="18"/>
      </c>
      <c r="B206" s="50">
        <f t="shared" si="19"/>
      </c>
      <c r="C206" s="6">
        <f t="shared" si="20"/>
      </c>
      <c r="D206" s="6">
        <f t="shared" si="21"/>
      </c>
      <c r="E206" s="6">
        <f t="shared" si="22"/>
      </c>
      <c r="F206" s="6">
        <f t="shared" si="23"/>
      </c>
    </row>
    <row r="207" spans="1:6" ht="12.75">
      <c r="A207" s="4">
        <f t="shared" si="18"/>
      </c>
      <c r="B207" s="50">
        <f t="shared" si="19"/>
      </c>
      <c r="C207" s="6">
        <f t="shared" si="20"/>
      </c>
      <c r="D207" s="6">
        <f t="shared" si="21"/>
      </c>
      <c r="E207" s="6">
        <f t="shared" si="22"/>
      </c>
      <c r="F207" s="6">
        <f t="shared" si="23"/>
      </c>
    </row>
    <row r="208" spans="1:6" ht="12.75">
      <c r="A208" s="4">
        <f t="shared" si="18"/>
      </c>
      <c r="B208" s="50">
        <f t="shared" si="19"/>
      </c>
      <c r="C208" s="6">
        <f t="shared" si="20"/>
      </c>
      <c r="D208" s="6">
        <f t="shared" si="21"/>
      </c>
      <c r="E208" s="6">
        <f t="shared" si="22"/>
      </c>
      <c r="F208" s="6">
        <f t="shared" si="23"/>
      </c>
    </row>
    <row r="209" spans="1:6" ht="12.75">
      <c r="A209" s="4">
        <f t="shared" si="18"/>
      </c>
      <c r="B209" s="50">
        <f t="shared" si="19"/>
      </c>
      <c r="C209" s="6">
        <f t="shared" si="20"/>
      </c>
      <c r="D209" s="6">
        <f t="shared" si="21"/>
      </c>
      <c r="E209" s="6">
        <f t="shared" si="22"/>
      </c>
      <c r="F209" s="6">
        <f t="shared" si="23"/>
      </c>
    </row>
    <row r="210" spans="1:6" ht="12.75">
      <c r="A210" s="4">
        <f t="shared" si="18"/>
      </c>
      <c r="B210" s="50">
        <f t="shared" si="19"/>
      </c>
      <c r="C210" s="6">
        <f t="shared" si="20"/>
      </c>
      <c r="D210" s="6">
        <f t="shared" si="21"/>
      </c>
      <c r="E210" s="6">
        <f t="shared" si="22"/>
      </c>
      <c r="F210" s="6">
        <f t="shared" si="23"/>
      </c>
    </row>
    <row r="211" spans="1:6" ht="12.75">
      <c r="A211" s="4">
        <f t="shared" si="18"/>
      </c>
      <c r="B211" s="50">
        <f t="shared" si="19"/>
      </c>
      <c r="C211" s="6">
        <f t="shared" si="20"/>
      </c>
      <c r="D211" s="6">
        <f t="shared" si="21"/>
      </c>
      <c r="E211" s="6">
        <f t="shared" si="22"/>
      </c>
      <c r="F211" s="6">
        <f t="shared" si="23"/>
      </c>
    </row>
    <row r="212" spans="1:6" ht="12.75">
      <c r="A212" s="4">
        <f t="shared" si="18"/>
      </c>
      <c r="B212" s="50">
        <f t="shared" si="19"/>
      </c>
      <c r="C212" s="6">
        <f t="shared" si="20"/>
      </c>
      <c r="D212" s="6">
        <f t="shared" si="21"/>
      </c>
      <c r="E212" s="6">
        <f t="shared" si="22"/>
      </c>
      <c r="F212" s="6">
        <f t="shared" si="23"/>
      </c>
    </row>
    <row r="213" spans="1:6" ht="12.75">
      <c r="A213" s="4">
        <f t="shared" si="18"/>
      </c>
      <c r="B213" s="50">
        <f t="shared" si="19"/>
      </c>
      <c r="C213" s="6">
        <f t="shared" si="20"/>
      </c>
      <c r="D213" s="6">
        <f t="shared" si="21"/>
      </c>
      <c r="E213" s="6">
        <f t="shared" si="22"/>
      </c>
      <c r="F213" s="6">
        <f t="shared" si="23"/>
      </c>
    </row>
    <row r="214" spans="1:6" ht="12.75">
      <c r="A214" s="4">
        <f t="shared" si="18"/>
      </c>
      <c r="B214" s="50">
        <f t="shared" si="19"/>
      </c>
      <c r="C214" s="6">
        <f t="shared" si="20"/>
      </c>
      <c r="D214" s="6">
        <f t="shared" si="21"/>
      </c>
      <c r="E214" s="6">
        <f t="shared" si="22"/>
      </c>
      <c r="F214" s="6">
        <f t="shared" si="23"/>
      </c>
    </row>
    <row r="215" spans="1:6" ht="12.75">
      <c r="A215" s="4">
        <f t="shared" si="18"/>
      </c>
      <c r="B215" s="50">
        <f t="shared" si="19"/>
      </c>
      <c r="C215" s="6">
        <f t="shared" si="20"/>
      </c>
      <c r="D215" s="6">
        <f t="shared" si="21"/>
      </c>
      <c r="E215" s="6">
        <f t="shared" si="22"/>
      </c>
      <c r="F215" s="6">
        <f t="shared" si="23"/>
      </c>
    </row>
    <row r="216" spans="1:6" ht="12.75">
      <c r="A216" s="4">
        <f t="shared" si="18"/>
      </c>
      <c r="B216" s="50">
        <f t="shared" si="19"/>
      </c>
      <c r="C216" s="6">
        <f t="shared" si="20"/>
      </c>
      <c r="D216" s="6">
        <f t="shared" si="21"/>
      </c>
      <c r="E216" s="6">
        <f t="shared" si="22"/>
      </c>
      <c r="F216" s="6">
        <f t="shared" si="23"/>
      </c>
    </row>
    <row r="217" spans="1:6" ht="12.75">
      <c r="A217" s="4">
        <f t="shared" si="18"/>
      </c>
      <c r="B217" s="50">
        <f t="shared" si="19"/>
      </c>
      <c r="C217" s="6">
        <f t="shared" si="20"/>
      </c>
      <c r="D217" s="6">
        <f t="shared" si="21"/>
      </c>
      <c r="E217" s="6">
        <f t="shared" si="22"/>
      </c>
      <c r="F217" s="6">
        <f t="shared" si="23"/>
      </c>
    </row>
    <row r="218" spans="1:6" ht="12.75">
      <c r="A218" s="4">
        <f t="shared" si="18"/>
      </c>
      <c r="B218" s="50">
        <f t="shared" si="19"/>
      </c>
      <c r="C218" s="6">
        <f t="shared" si="20"/>
      </c>
      <c r="D218" s="6">
        <f t="shared" si="21"/>
      </c>
      <c r="E218" s="6">
        <f t="shared" si="22"/>
      </c>
      <c r="F218" s="6">
        <f t="shared" si="23"/>
      </c>
    </row>
    <row r="219" spans="1:6" ht="12.75">
      <c r="A219" s="4">
        <f t="shared" si="18"/>
      </c>
      <c r="B219" s="50">
        <f t="shared" si="19"/>
      </c>
      <c r="C219" s="6">
        <f t="shared" si="20"/>
      </c>
      <c r="D219" s="6">
        <f t="shared" si="21"/>
      </c>
      <c r="E219" s="6">
        <f t="shared" si="22"/>
      </c>
      <c r="F219" s="6">
        <f t="shared" si="23"/>
      </c>
    </row>
    <row r="220" spans="1:6" ht="12.75">
      <c r="A220" s="4">
        <f t="shared" si="18"/>
      </c>
      <c r="B220" s="50">
        <f t="shared" si="19"/>
      </c>
      <c r="C220" s="6">
        <f t="shared" si="20"/>
      </c>
      <c r="D220" s="6">
        <f t="shared" si="21"/>
      </c>
      <c r="E220" s="6">
        <f t="shared" si="22"/>
      </c>
      <c r="F220" s="6">
        <f t="shared" si="23"/>
      </c>
    </row>
    <row r="221" spans="1:6" ht="12.75">
      <c r="A221" s="4">
        <f t="shared" si="18"/>
      </c>
      <c r="B221" s="50">
        <f t="shared" si="19"/>
      </c>
      <c r="C221" s="6">
        <f t="shared" si="20"/>
      </c>
      <c r="D221" s="6">
        <f t="shared" si="21"/>
      </c>
      <c r="E221" s="6">
        <f t="shared" si="22"/>
      </c>
      <c r="F221" s="6">
        <f t="shared" si="23"/>
      </c>
    </row>
    <row r="222" spans="1:6" ht="12.75">
      <c r="A222" s="4">
        <f t="shared" si="18"/>
      </c>
      <c r="B222" s="50">
        <f t="shared" si="19"/>
      </c>
      <c r="C222" s="6">
        <f t="shared" si="20"/>
      </c>
      <c r="D222" s="6">
        <f t="shared" si="21"/>
      </c>
      <c r="E222" s="6">
        <f t="shared" si="22"/>
      </c>
      <c r="F222" s="6">
        <f t="shared" si="23"/>
      </c>
    </row>
    <row r="223" spans="1:6" ht="12.75">
      <c r="A223" s="4">
        <f t="shared" si="18"/>
      </c>
      <c r="B223" s="50">
        <f t="shared" si="19"/>
      </c>
      <c r="C223" s="6">
        <f t="shared" si="20"/>
      </c>
      <c r="D223" s="6">
        <f t="shared" si="21"/>
      </c>
      <c r="E223" s="6">
        <f t="shared" si="22"/>
      </c>
      <c r="F223" s="6">
        <f t="shared" si="23"/>
      </c>
    </row>
    <row r="224" spans="1:6" ht="12.75">
      <c r="A224" s="4">
        <f t="shared" si="18"/>
      </c>
      <c r="B224" s="50">
        <f t="shared" si="19"/>
      </c>
      <c r="C224" s="6">
        <f t="shared" si="20"/>
      </c>
      <c r="D224" s="6">
        <f t="shared" si="21"/>
      </c>
      <c r="E224" s="6">
        <f t="shared" si="22"/>
      </c>
      <c r="F224" s="6">
        <f t="shared" si="23"/>
      </c>
    </row>
    <row r="225" spans="1:6" ht="12.75">
      <c r="A225" s="4">
        <f t="shared" si="18"/>
      </c>
      <c r="B225" s="50">
        <f t="shared" si="19"/>
      </c>
      <c r="C225" s="6">
        <f t="shared" si="20"/>
      </c>
      <c r="D225" s="6">
        <f t="shared" si="21"/>
      </c>
      <c r="E225" s="6">
        <f t="shared" si="22"/>
      </c>
      <c r="F225" s="6">
        <f t="shared" si="23"/>
      </c>
    </row>
    <row r="226" spans="1:6" ht="12.75">
      <c r="A226" s="4">
        <f t="shared" si="18"/>
      </c>
      <c r="B226" s="50">
        <f t="shared" si="19"/>
      </c>
      <c r="C226" s="6">
        <f t="shared" si="20"/>
      </c>
      <c r="D226" s="6">
        <f t="shared" si="21"/>
      </c>
      <c r="E226" s="6">
        <f t="shared" si="22"/>
      </c>
      <c r="F226" s="6">
        <f t="shared" si="23"/>
      </c>
    </row>
    <row r="227" spans="1:6" ht="12.75">
      <c r="A227" s="4">
        <f t="shared" si="18"/>
      </c>
      <c r="B227" s="50">
        <f t="shared" si="19"/>
      </c>
      <c r="C227" s="6">
        <f t="shared" si="20"/>
      </c>
      <c r="D227" s="6">
        <f t="shared" si="21"/>
      </c>
      <c r="E227" s="6">
        <f t="shared" si="22"/>
      </c>
      <c r="F227" s="6">
        <f t="shared" si="23"/>
      </c>
    </row>
    <row r="228" spans="1:6" ht="12.75">
      <c r="A228" s="4">
        <f t="shared" si="18"/>
      </c>
      <c r="B228" s="50">
        <f t="shared" si="19"/>
      </c>
      <c r="C228" s="6">
        <f t="shared" si="20"/>
      </c>
      <c r="D228" s="6">
        <f t="shared" si="21"/>
      </c>
      <c r="E228" s="6">
        <f t="shared" si="22"/>
      </c>
      <c r="F228" s="6">
        <f t="shared" si="23"/>
      </c>
    </row>
    <row r="229" spans="1:6" ht="12.75">
      <c r="A229" s="4">
        <f t="shared" si="18"/>
      </c>
      <c r="B229" s="50">
        <f t="shared" si="19"/>
      </c>
      <c r="C229" s="6">
        <f t="shared" si="20"/>
      </c>
      <c r="D229" s="6">
        <f t="shared" si="21"/>
      </c>
      <c r="E229" s="6">
        <f t="shared" si="22"/>
      </c>
      <c r="F229" s="6">
        <f t="shared" si="23"/>
      </c>
    </row>
    <row r="230" spans="1:6" ht="12.75">
      <c r="A230" s="4">
        <f t="shared" si="18"/>
      </c>
      <c r="B230" s="50">
        <f t="shared" si="19"/>
      </c>
      <c r="C230" s="6">
        <f t="shared" si="20"/>
      </c>
      <c r="D230" s="6">
        <f t="shared" si="21"/>
      </c>
      <c r="E230" s="6">
        <f t="shared" si="22"/>
      </c>
      <c r="F230" s="6">
        <f t="shared" si="23"/>
      </c>
    </row>
    <row r="231" spans="1:6" ht="12.75">
      <c r="A231" s="4">
        <f t="shared" si="18"/>
      </c>
      <c r="B231" s="50">
        <f t="shared" si="19"/>
      </c>
      <c r="C231" s="6">
        <f t="shared" si="20"/>
      </c>
      <c r="D231" s="6">
        <f t="shared" si="21"/>
      </c>
      <c r="E231" s="6">
        <f t="shared" si="22"/>
      </c>
      <c r="F231" s="6">
        <f t="shared" si="23"/>
      </c>
    </row>
    <row r="232" spans="1:6" ht="12.75">
      <c r="A232" s="4">
        <f t="shared" si="18"/>
      </c>
      <c r="B232" s="50">
        <f t="shared" si="19"/>
      </c>
      <c r="C232" s="6">
        <f t="shared" si="20"/>
      </c>
      <c r="D232" s="6">
        <f t="shared" si="21"/>
      </c>
      <c r="E232" s="6">
        <f t="shared" si="22"/>
      </c>
      <c r="F232" s="6">
        <f t="shared" si="23"/>
      </c>
    </row>
    <row r="233" spans="1:6" ht="12.75">
      <c r="A233" s="4">
        <f t="shared" si="18"/>
      </c>
      <c r="B233" s="50">
        <f t="shared" si="19"/>
      </c>
      <c r="C233" s="6">
        <f t="shared" si="20"/>
      </c>
      <c r="D233" s="6">
        <f t="shared" si="21"/>
      </c>
      <c r="E233" s="6">
        <f t="shared" si="22"/>
      </c>
      <c r="F233" s="6">
        <f t="shared" si="23"/>
      </c>
    </row>
    <row r="234" spans="1:6" ht="12.75">
      <c r="A234" s="4">
        <f t="shared" si="18"/>
      </c>
      <c r="B234" s="50">
        <f t="shared" si="19"/>
      </c>
      <c r="C234" s="6">
        <f t="shared" si="20"/>
      </c>
      <c r="D234" s="6">
        <f t="shared" si="21"/>
      </c>
      <c r="E234" s="6">
        <f t="shared" si="22"/>
      </c>
      <c r="F234" s="6">
        <f t="shared" si="23"/>
      </c>
    </row>
    <row r="235" spans="1:6" ht="12.75">
      <c r="A235" s="4">
        <f t="shared" si="18"/>
      </c>
      <c r="B235" s="50">
        <f t="shared" si="19"/>
      </c>
      <c r="C235" s="6">
        <f t="shared" si="20"/>
      </c>
      <c r="D235" s="6">
        <f t="shared" si="21"/>
      </c>
      <c r="E235" s="6">
        <f t="shared" si="22"/>
      </c>
      <c r="F235" s="6">
        <f t="shared" si="23"/>
      </c>
    </row>
    <row r="236" spans="1:6" ht="12.75">
      <c r="A236" s="4">
        <f t="shared" si="18"/>
      </c>
      <c r="B236" s="50">
        <f t="shared" si="19"/>
      </c>
      <c r="C236" s="6">
        <f t="shared" si="20"/>
      </c>
      <c r="D236" s="6">
        <f t="shared" si="21"/>
      </c>
      <c r="E236" s="6">
        <f t="shared" si="22"/>
      </c>
      <c r="F236" s="6">
        <f t="shared" si="23"/>
      </c>
    </row>
    <row r="237" spans="1:6" ht="12.75">
      <c r="A237" s="4">
        <f t="shared" si="18"/>
      </c>
      <c r="B237" s="50">
        <f t="shared" si="19"/>
      </c>
      <c r="C237" s="6">
        <f t="shared" si="20"/>
      </c>
      <c r="D237" s="6">
        <f t="shared" si="21"/>
      </c>
      <c r="E237" s="6">
        <f t="shared" si="22"/>
      </c>
      <c r="F237" s="6">
        <f t="shared" si="23"/>
      </c>
    </row>
    <row r="238" spans="1:6" ht="12.75">
      <c r="A238" s="4">
        <f t="shared" si="18"/>
      </c>
      <c r="B238" s="50">
        <f t="shared" si="19"/>
      </c>
      <c r="C238" s="6">
        <f t="shared" si="20"/>
      </c>
      <c r="D238" s="6">
        <f t="shared" si="21"/>
      </c>
      <c r="E238" s="6">
        <f t="shared" si="22"/>
      </c>
      <c r="F238" s="6">
        <f t="shared" si="23"/>
      </c>
    </row>
    <row r="239" spans="1:6" ht="12.75">
      <c r="A239" s="4">
        <f t="shared" si="18"/>
      </c>
      <c r="B239" s="50">
        <f t="shared" si="19"/>
      </c>
      <c r="C239" s="6">
        <f t="shared" si="20"/>
      </c>
      <c r="D239" s="6">
        <f t="shared" si="21"/>
      </c>
      <c r="E239" s="6">
        <f t="shared" si="22"/>
      </c>
      <c r="F239" s="6">
        <f t="shared" si="23"/>
      </c>
    </row>
    <row r="240" spans="1:6" ht="12.75">
      <c r="A240" s="4">
        <f t="shared" si="18"/>
      </c>
      <c r="B240" s="50">
        <f t="shared" si="19"/>
      </c>
      <c r="C240" s="6">
        <f t="shared" si="20"/>
      </c>
      <c r="D240" s="6">
        <f t="shared" si="21"/>
      </c>
      <c r="E240" s="6">
        <f t="shared" si="22"/>
      </c>
      <c r="F240" s="6">
        <f t="shared" si="23"/>
      </c>
    </row>
    <row r="241" spans="1:6" ht="12.75">
      <c r="A241" s="4">
        <f t="shared" si="18"/>
      </c>
      <c r="B241" s="50">
        <f t="shared" si="19"/>
      </c>
      <c r="C241" s="6">
        <f t="shared" si="20"/>
      </c>
      <c r="D241" s="6">
        <f t="shared" si="21"/>
      </c>
      <c r="E241" s="6">
        <f t="shared" si="22"/>
      </c>
      <c r="F241" s="6">
        <f t="shared" si="23"/>
      </c>
    </row>
    <row r="242" spans="1:6" ht="12.75">
      <c r="A242" s="4">
        <f t="shared" si="18"/>
      </c>
      <c r="B242" s="50">
        <f t="shared" si="19"/>
      </c>
      <c r="C242" s="6">
        <f t="shared" si="20"/>
      </c>
      <c r="D242" s="6">
        <f t="shared" si="21"/>
      </c>
      <c r="E242" s="6">
        <f t="shared" si="22"/>
      </c>
      <c r="F242" s="6">
        <f t="shared" si="23"/>
      </c>
    </row>
    <row r="243" spans="1:6" ht="12.75">
      <c r="A243" s="4">
        <f t="shared" si="18"/>
      </c>
      <c r="B243" s="50">
        <f t="shared" si="19"/>
      </c>
      <c r="C243" s="6">
        <f t="shared" si="20"/>
      </c>
      <c r="D243" s="6">
        <f t="shared" si="21"/>
      </c>
      <c r="E243" s="6">
        <f t="shared" si="22"/>
      </c>
      <c r="F243" s="6">
        <f t="shared" si="23"/>
      </c>
    </row>
    <row r="244" spans="1:6" ht="12.75">
      <c r="A244" s="4">
        <f t="shared" si="18"/>
      </c>
      <c r="B244" s="50">
        <f t="shared" si="19"/>
      </c>
      <c r="C244" s="6">
        <f t="shared" si="20"/>
      </c>
      <c r="D244" s="6">
        <f t="shared" si="21"/>
      </c>
      <c r="E244" s="6">
        <f t="shared" si="22"/>
      </c>
      <c r="F244" s="6">
        <f t="shared" si="23"/>
      </c>
    </row>
    <row r="245" spans="1:6" ht="12.75">
      <c r="A245" s="4">
        <f t="shared" si="18"/>
      </c>
      <c r="B245" s="50">
        <f t="shared" si="19"/>
      </c>
      <c r="C245" s="6">
        <f t="shared" si="20"/>
      </c>
      <c r="D245" s="6">
        <f t="shared" si="21"/>
      </c>
      <c r="E245" s="6">
        <f t="shared" si="22"/>
      </c>
      <c r="F245" s="6">
        <f t="shared" si="23"/>
      </c>
    </row>
    <row r="246" spans="1:6" ht="12.75">
      <c r="A246" s="4">
        <f t="shared" si="18"/>
      </c>
      <c r="B246" s="50">
        <f t="shared" si="19"/>
      </c>
      <c r="C246" s="6">
        <f t="shared" si="20"/>
      </c>
      <c r="D246" s="6">
        <f t="shared" si="21"/>
      </c>
      <c r="E246" s="6">
        <f t="shared" si="22"/>
      </c>
      <c r="F246" s="6">
        <f t="shared" si="23"/>
      </c>
    </row>
    <row r="247" spans="1:6" ht="12.75">
      <c r="A247" s="4">
        <f t="shared" si="18"/>
      </c>
      <c r="B247" s="50">
        <f t="shared" si="19"/>
      </c>
      <c r="C247" s="6">
        <f t="shared" si="20"/>
      </c>
      <c r="D247" s="6">
        <f t="shared" si="21"/>
      </c>
      <c r="E247" s="6">
        <f t="shared" si="22"/>
      </c>
      <c r="F247" s="6">
        <f t="shared" si="23"/>
      </c>
    </row>
    <row r="248" spans="1:6" ht="12.75">
      <c r="A248" s="4">
        <f t="shared" si="18"/>
      </c>
      <c r="B248" s="50">
        <f t="shared" si="19"/>
      </c>
      <c r="C248" s="6">
        <f t="shared" si="20"/>
      </c>
      <c r="D248" s="6">
        <f t="shared" si="21"/>
      </c>
      <c r="E248" s="6">
        <f t="shared" si="22"/>
      </c>
      <c r="F248" s="6">
        <f t="shared" si="23"/>
      </c>
    </row>
    <row r="249" spans="1:6" ht="12.75">
      <c r="A249" s="4">
        <f t="shared" si="18"/>
      </c>
      <c r="B249" s="50">
        <f t="shared" si="19"/>
      </c>
      <c r="C249" s="6">
        <f t="shared" si="20"/>
      </c>
      <c r="D249" s="6">
        <f t="shared" si="21"/>
      </c>
      <c r="E249" s="6">
        <f t="shared" si="22"/>
      </c>
      <c r="F249" s="6">
        <f t="shared" si="23"/>
      </c>
    </row>
    <row r="250" spans="1:6" ht="12.75">
      <c r="A250" s="4">
        <f t="shared" si="18"/>
      </c>
      <c r="B250" s="50">
        <f t="shared" si="19"/>
      </c>
      <c r="C250" s="6">
        <f t="shared" si="20"/>
      </c>
      <c r="D250" s="6">
        <f t="shared" si="21"/>
      </c>
      <c r="E250" s="6">
        <f t="shared" si="22"/>
      </c>
      <c r="F250" s="6">
        <f t="shared" si="23"/>
      </c>
    </row>
    <row r="251" spans="1:6" ht="12.75">
      <c r="A251" s="4">
        <f t="shared" si="18"/>
      </c>
      <c r="B251" s="50">
        <f t="shared" si="19"/>
      </c>
      <c r="C251" s="6">
        <f t="shared" si="20"/>
      </c>
      <c r="D251" s="6">
        <f t="shared" si="21"/>
      </c>
      <c r="E251" s="6">
        <f t="shared" si="22"/>
      </c>
      <c r="F251" s="6">
        <f t="shared" si="23"/>
      </c>
    </row>
    <row r="252" spans="1:6" ht="12.75">
      <c r="A252" s="4">
        <f t="shared" si="18"/>
      </c>
      <c r="B252" s="50">
        <f t="shared" si="19"/>
      </c>
      <c r="C252" s="6">
        <f t="shared" si="20"/>
      </c>
      <c r="D252" s="6">
        <f t="shared" si="21"/>
      </c>
      <c r="E252" s="6">
        <f t="shared" si="22"/>
      </c>
      <c r="F252" s="6">
        <f t="shared" si="23"/>
      </c>
    </row>
    <row r="253" spans="1:6" ht="12.75">
      <c r="A253" s="4">
        <f t="shared" si="18"/>
      </c>
      <c r="B253" s="50">
        <f t="shared" si="19"/>
      </c>
      <c r="C253" s="6">
        <f t="shared" si="20"/>
      </c>
      <c r="D253" s="6">
        <f t="shared" si="21"/>
      </c>
      <c r="E253" s="6">
        <f t="shared" si="22"/>
      </c>
      <c r="F253" s="6">
        <f t="shared" si="23"/>
      </c>
    </row>
    <row r="254" spans="1:6" ht="12.75">
      <c r="A254" s="4">
        <f t="shared" si="18"/>
      </c>
      <c r="B254" s="50">
        <f t="shared" si="19"/>
      </c>
      <c r="C254" s="6">
        <f t="shared" si="20"/>
      </c>
      <c r="D254" s="6">
        <f t="shared" si="21"/>
      </c>
      <c r="E254" s="6">
        <f t="shared" si="22"/>
      </c>
      <c r="F254" s="6">
        <f t="shared" si="23"/>
      </c>
    </row>
    <row r="255" spans="1:6" ht="12.75">
      <c r="A255" s="4">
        <f t="shared" si="18"/>
      </c>
      <c r="B255" s="50">
        <f t="shared" si="19"/>
      </c>
      <c r="C255" s="6">
        <f t="shared" si="20"/>
      </c>
      <c r="D255" s="6">
        <f t="shared" si="21"/>
      </c>
      <c r="E255" s="6">
        <f t="shared" si="22"/>
      </c>
      <c r="F255" s="6">
        <f t="shared" si="23"/>
      </c>
    </row>
    <row r="256" spans="1:6" ht="12.75">
      <c r="A256" s="4">
        <f t="shared" si="18"/>
      </c>
      <c r="B256" s="50">
        <f t="shared" si="19"/>
      </c>
      <c r="C256" s="6">
        <f t="shared" si="20"/>
      </c>
      <c r="D256" s="6">
        <f t="shared" si="21"/>
      </c>
      <c r="E256" s="6">
        <f t="shared" si="22"/>
      </c>
      <c r="F256" s="6">
        <f t="shared" si="23"/>
      </c>
    </row>
    <row r="257" spans="1:6" ht="12.75">
      <c r="A257" s="4">
        <f t="shared" si="18"/>
      </c>
      <c r="B257" s="50">
        <f t="shared" si="19"/>
      </c>
      <c r="C257" s="6">
        <f t="shared" si="20"/>
      </c>
      <c r="D257" s="6">
        <f t="shared" si="21"/>
      </c>
      <c r="E257" s="6">
        <f t="shared" si="22"/>
      </c>
      <c r="F257" s="6">
        <f t="shared" si="23"/>
      </c>
    </row>
    <row r="258" spans="1:6" ht="12.75">
      <c r="A258" s="4">
        <f t="shared" si="18"/>
      </c>
      <c r="B258" s="50">
        <f t="shared" si="19"/>
      </c>
      <c r="C258" s="6">
        <f t="shared" si="20"/>
      </c>
      <c r="D258" s="6">
        <f t="shared" si="21"/>
      </c>
      <c r="E258" s="6">
        <f t="shared" si="22"/>
      </c>
      <c r="F258" s="6">
        <f t="shared" si="23"/>
      </c>
    </row>
    <row r="259" spans="1:6" ht="12.75">
      <c r="A259" s="4">
        <f t="shared" si="18"/>
      </c>
      <c r="B259" s="50">
        <f t="shared" si="19"/>
      </c>
      <c r="C259" s="6">
        <f t="shared" si="20"/>
      </c>
      <c r="D259" s="6">
        <f t="shared" si="21"/>
      </c>
      <c r="E259" s="6">
        <f t="shared" si="22"/>
      </c>
      <c r="F259" s="6">
        <f t="shared" si="23"/>
      </c>
    </row>
    <row r="260" spans="1:6" ht="12.75">
      <c r="A260" s="4">
        <f aca="true" t="shared" si="24" ref="A260:A323">IF(F259="","",IF(OR(A259&gt;=nper,ROUND(F259,2)&lt;=0),"",A259+1))</f>
      </c>
      <c r="B260" s="50">
        <f aca="true" t="shared" si="25" ref="B260:B323">IF(A260="","",IF(MONTH(DATE(YEAR(fpdate),MONTH(fpdate)+(A260-1),DAY(fpdate)))&gt;(MONTH(fpdate)+MOD((A260-1),12)),DATE(YEAR(fpdate),MONTH(fpdate)+(A260-1)+1,0),DATE(YEAR(fpdate),MONTH(fpdate)+(A260-1),DAY(fpdate))))</f>
      </c>
      <c r="C260" s="6">
        <f aca="true" t="shared" si="26" ref="C260:C323">IF(A260="","",IF(OR(A260=nper,payment&gt;ROUND((1+rate)*F259,2)),ROUND((1+rate)*F259,2),payment))</f>
      </c>
      <c r="D260" s="6">
        <f aca="true" t="shared" si="27" ref="D260:D323">IF(A260="","",ROUND(rate*F259,2))</f>
      </c>
      <c r="E260" s="6">
        <f aca="true" t="shared" si="28" ref="E260:E323">IF(A260="","",C260-D260)</f>
      </c>
      <c r="F260" s="6">
        <f aca="true" t="shared" si="29" ref="F260:F323">IF(A260="","",F259-E260)</f>
      </c>
    </row>
    <row r="261" spans="1:6" ht="12.75">
      <c r="A261" s="4">
        <f t="shared" si="24"/>
      </c>
      <c r="B261" s="50">
        <f t="shared" si="25"/>
      </c>
      <c r="C261" s="6">
        <f t="shared" si="26"/>
      </c>
      <c r="D261" s="6">
        <f t="shared" si="27"/>
      </c>
      <c r="E261" s="6">
        <f t="shared" si="28"/>
      </c>
      <c r="F261" s="6">
        <f t="shared" si="29"/>
      </c>
    </row>
    <row r="262" spans="1:6" ht="12.75">
      <c r="A262" s="4">
        <f t="shared" si="24"/>
      </c>
      <c r="B262" s="50">
        <f t="shared" si="25"/>
      </c>
      <c r="C262" s="6">
        <f t="shared" si="26"/>
      </c>
      <c r="D262" s="6">
        <f t="shared" si="27"/>
      </c>
      <c r="E262" s="6">
        <f t="shared" si="28"/>
      </c>
      <c r="F262" s="6">
        <f t="shared" si="29"/>
      </c>
    </row>
    <row r="263" spans="1:6" ht="12.75">
      <c r="A263" s="4">
        <f t="shared" si="24"/>
      </c>
      <c r="B263" s="50">
        <f t="shared" si="25"/>
      </c>
      <c r="C263" s="6">
        <f t="shared" si="26"/>
      </c>
      <c r="D263" s="6">
        <f t="shared" si="27"/>
      </c>
      <c r="E263" s="6">
        <f t="shared" si="28"/>
      </c>
      <c r="F263" s="6">
        <f t="shared" si="29"/>
      </c>
    </row>
    <row r="264" spans="1:6" ht="12.75">
      <c r="A264" s="4">
        <f t="shared" si="24"/>
      </c>
      <c r="B264" s="50">
        <f t="shared" si="25"/>
      </c>
      <c r="C264" s="6">
        <f t="shared" si="26"/>
      </c>
      <c r="D264" s="6">
        <f t="shared" si="27"/>
      </c>
      <c r="E264" s="6">
        <f t="shared" si="28"/>
      </c>
      <c r="F264" s="6">
        <f t="shared" si="29"/>
      </c>
    </row>
    <row r="265" spans="1:6" ht="12.75">
      <c r="A265" s="4">
        <f t="shared" si="24"/>
      </c>
      <c r="B265" s="50">
        <f t="shared" si="25"/>
      </c>
      <c r="C265" s="6">
        <f t="shared" si="26"/>
      </c>
      <c r="D265" s="6">
        <f t="shared" si="27"/>
      </c>
      <c r="E265" s="6">
        <f t="shared" si="28"/>
      </c>
      <c r="F265" s="6">
        <f t="shared" si="29"/>
      </c>
    </row>
    <row r="266" spans="1:6" ht="12.75">
      <c r="A266" s="4">
        <f t="shared" si="24"/>
      </c>
      <c r="B266" s="50">
        <f t="shared" si="25"/>
      </c>
      <c r="C266" s="6">
        <f t="shared" si="26"/>
      </c>
      <c r="D266" s="6">
        <f t="shared" si="27"/>
      </c>
      <c r="E266" s="6">
        <f t="shared" si="28"/>
      </c>
      <c r="F266" s="6">
        <f t="shared" si="29"/>
      </c>
    </row>
    <row r="267" spans="1:6" ht="12.75">
      <c r="A267" s="4">
        <f t="shared" si="24"/>
      </c>
      <c r="B267" s="50">
        <f t="shared" si="25"/>
      </c>
      <c r="C267" s="6">
        <f t="shared" si="26"/>
      </c>
      <c r="D267" s="6">
        <f t="shared" si="27"/>
      </c>
      <c r="E267" s="6">
        <f t="shared" si="28"/>
      </c>
      <c r="F267" s="6">
        <f t="shared" si="29"/>
      </c>
    </row>
    <row r="268" spans="1:6" ht="12.75">
      <c r="A268" s="4">
        <f t="shared" si="24"/>
      </c>
      <c r="B268" s="50">
        <f t="shared" si="25"/>
      </c>
      <c r="C268" s="6">
        <f t="shared" si="26"/>
      </c>
      <c r="D268" s="6">
        <f t="shared" si="27"/>
      </c>
      <c r="E268" s="6">
        <f t="shared" si="28"/>
      </c>
      <c r="F268" s="6">
        <f t="shared" si="29"/>
      </c>
    </row>
    <row r="269" spans="1:6" ht="12.75">
      <c r="A269" s="4">
        <f t="shared" si="24"/>
      </c>
      <c r="B269" s="50">
        <f t="shared" si="25"/>
      </c>
      <c r="C269" s="6">
        <f t="shared" si="26"/>
      </c>
      <c r="D269" s="6">
        <f t="shared" si="27"/>
      </c>
      <c r="E269" s="6">
        <f t="shared" si="28"/>
      </c>
      <c r="F269" s="6">
        <f t="shared" si="29"/>
      </c>
    </row>
    <row r="270" spans="1:6" ht="12.75">
      <c r="A270" s="4">
        <f t="shared" si="24"/>
      </c>
      <c r="B270" s="50">
        <f t="shared" si="25"/>
      </c>
      <c r="C270" s="6">
        <f t="shared" si="26"/>
      </c>
      <c r="D270" s="6">
        <f t="shared" si="27"/>
      </c>
      <c r="E270" s="6">
        <f t="shared" si="28"/>
      </c>
      <c r="F270" s="6">
        <f t="shared" si="29"/>
      </c>
    </row>
    <row r="271" spans="1:6" ht="12.75">
      <c r="A271" s="4">
        <f t="shared" si="24"/>
      </c>
      <c r="B271" s="50">
        <f t="shared" si="25"/>
      </c>
      <c r="C271" s="6">
        <f t="shared" si="26"/>
      </c>
      <c r="D271" s="6">
        <f t="shared" si="27"/>
      </c>
      <c r="E271" s="6">
        <f t="shared" si="28"/>
      </c>
      <c r="F271" s="6">
        <f t="shared" si="29"/>
      </c>
    </row>
    <row r="272" spans="1:6" ht="12.75">
      <c r="A272" s="4">
        <f t="shared" si="24"/>
      </c>
      <c r="B272" s="50">
        <f t="shared" si="25"/>
      </c>
      <c r="C272" s="6">
        <f t="shared" si="26"/>
      </c>
      <c r="D272" s="6">
        <f t="shared" si="27"/>
      </c>
      <c r="E272" s="6">
        <f t="shared" si="28"/>
      </c>
      <c r="F272" s="6">
        <f t="shared" si="29"/>
      </c>
    </row>
    <row r="273" spans="1:6" ht="12.75">
      <c r="A273" s="4">
        <f t="shared" si="24"/>
      </c>
      <c r="B273" s="50">
        <f t="shared" si="25"/>
      </c>
      <c r="C273" s="6">
        <f t="shared" si="26"/>
      </c>
      <c r="D273" s="6">
        <f t="shared" si="27"/>
      </c>
      <c r="E273" s="6">
        <f t="shared" si="28"/>
      </c>
      <c r="F273" s="6">
        <f t="shared" si="29"/>
      </c>
    </row>
    <row r="274" spans="1:6" ht="12.75">
      <c r="A274" s="4">
        <f t="shared" si="24"/>
      </c>
      <c r="B274" s="50">
        <f t="shared" si="25"/>
      </c>
      <c r="C274" s="6">
        <f t="shared" si="26"/>
      </c>
      <c r="D274" s="6">
        <f t="shared" si="27"/>
      </c>
      <c r="E274" s="6">
        <f t="shared" si="28"/>
      </c>
      <c r="F274" s="6">
        <f t="shared" si="29"/>
      </c>
    </row>
    <row r="275" spans="1:6" ht="12.75">
      <c r="A275" s="4">
        <f t="shared" si="24"/>
      </c>
      <c r="B275" s="50">
        <f t="shared" si="25"/>
      </c>
      <c r="C275" s="6">
        <f t="shared" si="26"/>
      </c>
      <c r="D275" s="6">
        <f t="shared" si="27"/>
      </c>
      <c r="E275" s="6">
        <f t="shared" si="28"/>
      </c>
      <c r="F275" s="6">
        <f t="shared" si="29"/>
      </c>
    </row>
    <row r="276" spans="1:6" ht="12.75">
      <c r="A276" s="4">
        <f t="shared" si="24"/>
      </c>
      <c r="B276" s="50">
        <f t="shared" si="25"/>
      </c>
      <c r="C276" s="6">
        <f t="shared" si="26"/>
      </c>
      <c r="D276" s="6">
        <f t="shared" si="27"/>
      </c>
      <c r="E276" s="6">
        <f t="shared" si="28"/>
      </c>
      <c r="F276" s="6">
        <f t="shared" si="29"/>
      </c>
    </row>
    <row r="277" spans="1:6" ht="12.75">
      <c r="A277" s="4">
        <f t="shared" si="24"/>
      </c>
      <c r="B277" s="50">
        <f t="shared" si="25"/>
      </c>
      <c r="C277" s="6">
        <f t="shared" si="26"/>
      </c>
      <c r="D277" s="6">
        <f t="shared" si="27"/>
      </c>
      <c r="E277" s="6">
        <f t="shared" si="28"/>
      </c>
      <c r="F277" s="6">
        <f t="shared" si="29"/>
      </c>
    </row>
    <row r="278" spans="1:6" ht="12.75">
      <c r="A278" s="4">
        <f t="shared" si="24"/>
      </c>
      <c r="B278" s="50">
        <f t="shared" si="25"/>
      </c>
      <c r="C278" s="6">
        <f t="shared" si="26"/>
      </c>
      <c r="D278" s="6">
        <f t="shared" si="27"/>
      </c>
      <c r="E278" s="6">
        <f t="shared" si="28"/>
      </c>
      <c r="F278" s="6">
        <f t="shared" si="29"/>
      </c>
    </row>
    <row r="279" spans="1:6" ht="12.75">
      <c r="A279" s="4">
        <f t="shared" si="24"/>
      </c>
      <c r="B279" s="50">
        <f t="shared" si="25"/>
      </c>
      <c r="C279" s="6">
        <f t="shared" si="26"/>
      </c>
      <c r="D279" s="6">
        <f t="shared" si="27"/>
      </c>
      <c r="E279" s="6">
        <f t="shared" si="28"/>
      </c>
      <c r="F279" s="6">
        <f t="shared" si="29"/>
      </c>
    </row>
    <row r="280" spans="1:6" ht="12.75">
      <c r="A280" s="4">
        <f t="shared" si="24"/>
      </c>
      <c r="B280" s="50">
        <f t="shared" si="25"/>
      </c>
      <c r="C280" s="6">
        <f t="shared" si="26"/>
      </c>
      <c r="D280" s="6">
        <f t="shared" si="27"/>
      </c>
      <c r="E280" s="6">
        <f t="shared" si="28"/>
      </c>
      <c r="F280" s="6">
        <f t="shared" si="29"/>
      </c>
    </row>
    <row r="281" spans="1:6" ht="12.75">
      <c r="A281" s="4">
        <f t="shared" si="24"/>
      </c>
      <c r="B281" s="50">
        <f t="shared" si="25"/>
      </c>
      <c r="C281" s="6">
        <f t="shared" si="26"/>
      </c>
      <c r="D281" s="6">
        <f t="shared" si="27"/>
      </c>
      <c r="E281" s="6">
        <f t="shared" si="28"/>
      </c>
      <c r="F281" s="6">
        <f t="shared" si="29"/>
      </c>
    </row>
    <row r="282" spans="1:6" ht="12.75">
      <c r="A282" s="4">
        <f t="shared" si="24"/>
      </c>
      <c r="B282" s="50">
        <f t="shared" si="25"/>
      </c>
      <c r="C282" s="6">
        <f t="shared" si="26"/>
      </c>
      <c r="D282" s="6">
        <f t="shared" si="27"/>
      </c>
      <c r="E282" s="6">
        <f t="shared" si="28"/>
      </c>
      <c r="F282" s="6">
        <f t="shared" si="29"/>
      </c>
    </row>
    <row r="283" spans="1:6" ht="12.75">
      <c r="A283" s="4">
        <f t="shared" si="24"/>
      </c>
      <c r="B283" s="50">
        <f t="shared" si="25"/>
      </c>
      <c r="C283" s="6">
        <f t="shared" si="26"/>
      </c>
      <c r="D283" s="6">
        <f t="shared" si="27"/>
      </c>
      <c r="E283" s="6">
        <f t="shared" si="28"/>
      </c>
      <c r="F283" s="6">
        <f t="shared" si="29"/>
      </c>
    </row>
    <row r="284" spans="1:6" ht="12.75">
      <c r="A284" s="4">
        <f t="shared" si="24"/>
      </c>
      <c r="B284" s="50">
        <f t="shared" si="25"/>
      </c>
      <c r="C284" s="6">
        <f t="shared" si="26"/>
      </c>
      <c r="D284" s="6">
        <f t="shared" si="27"/>
      </c>
      <c r="E284" s="6">
        <f t="shared" si="28"/>
      </c>
      <c r="F284" s="6">
        <f t="shared" si="29"/>
      </c>
    </row>
    <row r="285" spans="1:6" ht="12.75">
      <c r="A285" s="4">
        <f t="shared" si="24"/>
      </c>
      <c r="B285" s="50">
        <f t="shared" si="25"/>
      </c>
      <c r="C285" s="6">
        <f t="shared" si="26"/>
      </c>
      <c r="D285" s="6">
        <f t="shared" si="27"/>
      </c>
      <c r="E285" s="6">
        <f t="shared" si="28"/>
      </c>
      <c r="F285" s="6">
        <f t="shared" si="29"/>
      </c>
    </row>
    <row r="286" spans="1:6" ht="12.75">
      <c r="A286" s="4">
        <f t="shared" si="24"/>
      </c>
      <c r="B286" s="50">
        <f t="shared" si="25"/>
      </c>
      <c r="C286" s="6">
        <f t="shared" si="26"/>
      </c>
      <c r="D286" s="6">
        <f t="shared" si="27"/>
      </c>
      <c r="E286" s="6">
        <f t="shared" si="28"/>
      </c>
      <c r="F286" s="6">
        <f t="shared" si="29"/>
      </c>
    </row>
    <row r="287" spans="1:6" ht="12.75">
      <c r="A287" s="4">
        <f t="shared" si="24"/>
      </c>
      <c r="B287" s="50">
        <f t="shared" si="25"/>
      </c>
      <c r="C287" s="6">
        <f t="shared" si="26"/>
      </c>
      <c r="D287" s="6">
        <f t="shared" si="27"/>
      </c>
      <c r="E287" s="6">
        <f t="shared" si="28"/>
      </c>
      <c r="F287" s="6">
        <f t="shared" si="29"/>
      </c>
    </row>
    <row r="288" spans="1:6" ht="12.75">
      <c r="A288" s="4">
        <f t="shared" si="24"/>
      </c>
      <c r="B288" s="50">
        <f t="shared" si="25"/>
      </c>
      <c r="C288" s="6">
        <f t="shared" si="26"/>
      </c>
      <c r="D288" s="6">
        <f t="shared" si="27"/>
      </c>
      <c r="E288" s="6">
        <f t="shared" si="28"/>
      </c>
      <c r="F288" s="6">
        <f t="shared" si="29"/>
      </c>
    </row>
    <row r="289" spans="1:6" ht="12.75">
      <c r="A289" s="4">
        <f t="shared" si="24"/>
      </c>
      <c r="B289" s="50">
        <f t="shared" si="25"/>
      </c>
      <c r="C289" s="6">
        <f t="shared" si="26"/>
      </c>
      <c r="D289" s="6">
        <f t="shared" si="27"/>
      </c>
      <c r="E289" s="6">
        <f t="shared" si="28"/>
      </c>
      <c r="F289" s="6">
        <f t="shared" si="29"/>
      </c>
    </row>
    <row r="290" spans="1:6" ht="12.75">
      <c r="A290" s="4">
        <f t="shared" si="24"/>
      </c>
      <c r="B290" s="50">
        <f t="shared" si="25"/>
      </c>
      <c r="C290" s="6">
        <f t="shared" si="26"/>
      </c>
      <c r="D290" s="6">
        <f t="shared" si="27"/>
      </c>
      <c r="E290" s="6">
        <f t="shared" si="28"/>
      </c>
      <c r="F290" s="6">
        <f t="shared" si="29"/>
      </c>
    </row>
    <row r="291" spans="1:6" ht="12.75">
      <c r="A291" s="4">
        <f t="shared" si="24"/>
      </c>
      <c r="B291" s="50">
        <f t="shared" si="25"/>
      </c>
      <c r="C291" s="6">
        <f t="shared" si="26"/>
      </c>
      <c r="D291" s="6">
        <f t="shared" si="27"/>
      </c>
      <c r="E291" s="6">
        <f t="shared" si="28"/>
      </c>
      <c r="F291" s="6">
        <f t="shared" si="29"/>
      </c>
    </row>
    <row r="292" spans="1:6" ht="12.75">
      <c r="A292" s="4">
        <f t="shared" si="24"/>
      </c>
      <c r="B292" s="50">
        <f t="shared" si="25"/>
      </c>
      <c r="C292" s="6">
        <f t="shared" si="26"/>
      </c>
      <c r="D292" s="6">
        <f t="shared" si="27"/>
      </c>
      <c r="E292" s="6">
        <f t="shared" si="28"/>
      </c>
      <c r="F292" s="6">
        <f t="shared" si="29"/>
      </c>
    </row>
    <row r="293" spans="1:6" ht="12.75">
      <c r="A293" s="4">
        <f t="shared" si="24"/>
      </c>
      <c r="B293" s="50">
        <f t="shared" si="25"/>
      </c>
      <c r="C293" s="6">
        <f t="shared" si="26"/>
      </c>
      <c r="D293" s="6">
        <f t="shared" si="27"/>
      </c>
      <c r="E293" s="6">
        <f t="shared" si="28"/>
      </c>
      <c r="F293" s="6">
        <f t="shared" si="29"/>
      </c>
    </row>
    <row r="294" spans="1:6" ht="12.75">
      <c r="A294" s="4">
        <f t="shared" si="24"/>
      </c>
      <c r="B294" s="50">
        <f t="shared" si="25"/>
      </c>
      <c r="C294" s="6">
        <f t="shared" si="26"/>
      </c>
      <c r="D294" s="6">
        <f t="shared" si="27"/>
      </c>
      <c r="E294" s="6">
        <f t="shared" si="28"/>
      </c>
      <c r="F294" s="6">
        <f t="shared" si="29"/>
      </c>
    </row>
    <row r="295" spans="1:6" ht="12.75">
      <c r="A295" s="4">
        <f t="shared" si="24"/>
      </c>
      <c r="B295" s="50">
        <f t="shared" si="25"/>
      </c>
      <c r="C295" s="6">
        <f t="shared" si="26"/>
      </c>
      <c r="D295" s="6">
        <f t="shared" si="27"/>
      </c>
      <c r="E295" s="6">
        <f t="shared" si="28"/>
      </c>
      <c r="F295" s="6">
        <f t="shared" si="29"/>
      </c>
    </row>
    <row r="296" spans="1:6" ht="12.75">
      <c r="A296" s="4">
        <f t="shared" si="24"/>
      </c>
      <c r="B296" s="50">
        <f t="shared" si="25"/>
      </c>
      <c r="C296" s="6">
        <f t="shared" si="26"/>
      </c>
      <c r="D296" s="6">
        <f t="shared" si="27"/>
      </c>
      <c r="E296" s="6">
        <f t="shared" si="28"/>
      </c>
      <c r="F296" s="6">
        <f t="shared" si="29"/>
      </c>
    </row>
    <row r="297" spans="1:6" ht="12.75">
      <c r="A297" s="4">
        <f t="shared" si="24"/>
      </c>
      <c r="B297" s="50">
        <f t="shared" si="25"/>
      </c>
      <c r="C297" s="6">
        <f t="shared" si="26"/>
      </c>
      <c r="D297" s="6">
        <f t="shared" si="27"/>
      </c>
      <c r="E297" s="6">
        <f t="shared" si="28"/>
      </c>
      <c r="F297" s="6">
        <f t="shared" si="29"/>
      </c>
    </row>
    <row r="298" spans="1:6" ht="12.75">
      <c r="A298" s="4">
        <f t="shared" si="24"/>
      </c>
      <c r="B298" s="50">
        <f t="shared" si="25"/>
      </c>
      <c r="C298" s="6">
        <f t="shared" si="26"/>
      </c>
      <c r="D298" s="6">
        <f t="shared" si="27"/>
      </c>
      <c r="E298" s="6">
        <f t="shared" si="28"/>
      </c>
      <c r="F298" s="6">
        <f t="shared" si="29"/>
      </c>
    </row>
    <row r="299" spans="1:6" ht="12.75">
      <c r="A299" s="4">
        <f t="shared" si="24"/>
      </c>
      <c r="B299" s="50">
        <f t="shared" si="25"/>
      </c>
      <c r="C299" s="6">
        <f t="shared" si="26"/>
      </c>
      <c r="D299" s="6">
        <f t="shared" si="27"/>
      </c>
      <c r="E299" s="6">
        <f t="shared" si="28"/>
      </c>
      <c r="F299" s="6">
        <f t="shared" si="29"/>
      </c>
    </row>
    <row r="300" spans="1:6" ht="12.75">
      <c r="A300" s="4">
        <f t="shared" si="24"/>
      </c>
      <c r="B300" s="50">
        <f t="shared" si="25"/>
      </c>
      <c r="C300" s="6">
        <f t="shared" si="26"/>
      </c>
      <c r="D300" s="6">
        <f t="shared" si="27"/>
      </c>
      <c r="E300" s="6">
        <f t="shared" si="28"/>
      </c>
      <c r="F300" s="6">
        <f t="shared" si="29"/>
      </c>
    </row>
    <row r="301" spans="1:6" ht="12.75">
      <c r="A301" s="4">
        <f t="shared" si="24"/>
      </c>
      <c r="B301" s="50">
        <f t="shared" si="25"/>
      </c>
      <c r="C301" s="6">
        <f t="shared" si="26"/>
      </c>
      <c r="D301" s="6">
        <f t="shared" si="27"/>
      </c>
      <c r="E301" s="6">
        <f t="shared" si="28"/>
      </c>
      <c r="F301" s="6">
        <f t="shared" si="29"/>
      </c>
    </row>
    <row r="302" spans="1:6" ht="12.75">
      <c r="A302" s="4">
        <f t="shared" si="24"/>
      </c>
      <c r="B302" s="50">
        <f t="shared" si="25"/>
      </c>
      <c r="C302" s="6">
        <f t="shared" si="26"/>
      </c>
      <c r="D302" s="6">
        <f t="shared" si="27"/>
      </c>
      <c r="E302" s="6">
        <f t="shared" si="28"/>
      </c>
      <c r="F302" s="6">
        <f t="shared" si="29"/>
      </c>
    </row>
    <row r="303" spans="1:6" ht="12.75">
      <c r="A303" s="4">
        <f t="shared" si="24"/>
      </c>
      <c r="B303" s="50">
        <f t="shared" si="25"/>
      </c>
      <c r="C303" s="6">
        <f t="shared" si="26"/>
      </c>
      <c r="D303" s="6">
        <f t="shared" si="27"/>
      </c>
      <c r="E303" s="6">
        <f t="shared" si="28"/>
      </c>
      <c r="F303" s="6">
        <f t="shared" si="29"/>
      </c>
    </row>
    <row r="304" spans="1:6" ht="12.75">
      <c r="A304" s="4">
        <f t="shared" si="24"/>
      </c>
      <c r="B304" s="50">
        <f t="shared" si="25"/>
      </c>
      <c r="C304" s="6">
        <f t="shared" si="26"/>
      </c>
      <c r="D304" s="6">
        <f t="shared" si="27"/>
      </c>
      <c r="E304" s="6">
        <f t="shared" si="28"/>
      </c>
      <c r="F304" s="6">
        <f t="shared" si="29"/>
      </c>
    </row>
    <row r="305" spans="1:6" ht="12.75">
      <c r="A305" s="4">
        <f t="shared" si="24"/>
      </c>
      <c r="B305" s="50">
        <f t="shared" si="25"/>
      </c>
      <c r="C305" s="6">
        <f t="shared" si="26"/>
      </c>
      <c r="D305" s="6">
        <f t="shared" si="27"/>
      </c>
      <c r="E305" s="6">
        <f t="shared" si="28"/>
      </c>
      <c r="F305" s="6">
        <f t="shared" si="29"/>
      </c>
    </row>
    <row r="306" spans="1:6" ht="12.75">
      <c r="A306" s="4">
        <f t="shared" si="24"/>
      </c>
      <c r="B306" s="50">
        <f t="shared" si="25"/>
      </c>
      <c r="C306" s="6">
        <f t="shared" si="26"/>
      </c>
      <c r="D306" s="6">
        <f t="shared" si="27"/>
      </c>
      <c r="E306" s="6">
        <f t="shared" si="28"/>
      </c>
      <c r="F306" s="6">
        <f t="shared" si="29"/>
      </c>
    </row>
    <row r="307" spans="1:6" ht="12.75">
      <c r="A307" s="4">
        <f t="shared" si="24"/>
      </c>
      <c r="B307" s="50">
        <f t="shared" si="25"/>
      </c>
      <c r="C307" s="6">
        <f t="shared" si="26"/>
      </c>
      <c r="D307" s="6">
        <f t="shared" si="27"/>
      </c>
      <c r="E307" s="6">
        <f t="shared" si="28"/>
      </c>
      <c r="F307" s="6">
        <f t="shared" si="29"/>
      </c>
    </row>
    <row r="308" spans="1:6" ht="12.75">
      <c r="A308" s="4">
        <f t="shared" si="24"/>
      </c>
      <c r="B308" s="50">
        <f t="shared" si="25"/>
      </c>
      <c r="C308" s="6">
        <f t="shared" si="26"/>
      </c>
      <c r="D308" s="6">
        <f t="shared" si="27"/>
      </c>
      <c r="E308" s="6">
        <f t="shared" si="28"/>
      </c>
      <c r="F308" s="6">
        <f t="shared" si="29"/>
      </c>
    </row>
    <row r="309" spans="1:6" ht="12.75">
      <c r="A309" s="4">
        <f t="shared" si="24"/>
      </c>
      <c r="B309" s="50">
        <f t="shared" si="25"/>
      </c>
      <c r="C309" s="6">
        <f t="shared" si="26"/>
      </c>
      <c r="D309" s="6">
        <f t="shared" si="27"/>
      </c>
      <c r="E309" s="6">
        <f t="shared" si="28"/>
      </c>
      <c r="F309" s="6">
        <f t="shared" si="29"/>
      </c>
    </row>
    <row r="310" spans="1:6" ht="12.75">
      <c r="A310" s="4">
        <f t="shared" si="24"/>
      </c>
      <c r="B310" s="50">
        <f t="shared" si="25"/>
      </c>
      <c r="C310" s="6">
        <f t="shared" si="26"/>
      </c>
      <c r="D310" s="6">
        <f t="shared" si="27"/>
      </c>
      <c r="E310" s="6">
        <f t="shared" si="28"/>
      </c>
      <c r="F310" s="6">
        <f t="shared" si="29"/>
      </c>
    </row>
    <row r="311" spans="1:6" ht="12.75">
      <c r="A311" s="4">
        <f t="shared" si="24"/>
      </c>
      <c r="B311" s="50">
        <f t="shared" si="25"/>
      </c>
      <c r="C311" s="6">
        <f t="shared" si="26"/>
      </c>
      <c r="D311" s="6">
        <f t="shared" si="27"/>
      </c>
      <c r="E311" s="6">
        <f t="shared" si="28"/>
      </c>
      <c r="F311" s="6">
        <f t="shared" si="29"/>
      </c>
    </row>
    <row r="312" spans="1:6" ht="12.75">
      <c r="A312" s="4">
        <f t="shared" si="24"/>
      </c>
      <c r="B312" s="50">
        <f t="shared" si="25"/>
      </c>
      <c r="C312" s="6">
        <f t="shared" si="26"/>
      </c>
      <c r="D312" s="6">
        <f t="shared" si="27"/>
      </c>
      <c r="E312" s="6">
        <f t="shared" si="28"/>
      </c>
      <c r="F312" s="6">
        <f t="shared" si="29"/>
      </c>
    </row>
    <row r="313" spans="1:6" ht="12.75">
      <c r="A313" s="4">
        <f t="shared" si="24"/>
      </c>
      <c r="B313" s="50">
        <f t="shared" si="25"/>
      </c>
      <c r="C313" s="6">
        <f t="shared" si="26"/>
      </c>
      <c r="D313" s="6">
        <f t="shared" si="27"/>
      </c>
      <c r="E313" s="6">
        <f t="shared" si="28"/>
      </c>
      <c r="F313" s="6">
        <f t="shared" si="29"/>
      </c>
    </row>
    <row r="314" spans="1:6" ht="12.75">
      <c r="A314" s="4">
        <f t="shared" si="24"/>
      </c>
      <c r="B314" s="50">
        <f t="shared" si="25"/>
      </c>
      <c r="C314" s="6">
        <f t="shared" si="26"/>
      </c>
      <c r="D314" s="6">
        <f t="shared" si="27"/>
      </c>
      <c r="E314" s="6">
        <f t="shared" si="28"/>
      </c>
      <c r="F314" s="6">
        <f t="shared" si="29"/>
      </c>
    </row>
    <row r="315" spans="1:6" ht="12.75">
      <c r="A315" s="4">
        <f t="shared" si="24"/>
      </c>
      <c r="B315" s="50">
        <f t="shared" si="25"/>
      </c>
      <c r="C315" s="6">
        <f t="shared" si="26"/>
      </c>
      <c r="D315" s="6">
        <f t="shared" si="27"/>
      </c>
      <c r="E315" s="6">
        <f t="shared" si="28"/>
      </c>
      <c r="F315" s="6">
        <f t="shared" si="29"/>
      </c>
    </row>
    <row r="316" spans="1:6" ht="12.75">
      <c r="A316" s="4">
        <f t="shared" si="24"/>
      </c>
      <c r="B316" s="50">
        <f t="shared" si="25"/>
      </c>
      <c r="C316" s="6">
        <f t="shared" si="26"/>
      </c>
      <c r="D316" s="6">
        <f t="shared" si="27"/>
      </c>
      <c r="E316" s="6">
        <f t="shared" si="28"/>
      </c>
      <c r="F316" s="6">
        <f t="shared" si="29"/>
      </c>
    </row>
    <row r="317" spans="1:6" ht="12.75">
      <c r="A317" s="4">
        <f t="shared" si="24"/>
      </c>
      <c r="B317" s="50">
        <f t="shared" si="25"/>
      </c>
      <c r="C317" s="6">
        <f t="shared" si="26"/>
      </c>
      <c r="D317" s="6">
        <f t="shared" si="27"/>
      </c>
      <c r="E317" s="6">
        <f t="shared" si="28"/>
      </c>
      <c r="F317" s="6">
        <f t="shared" si="29"/>
      </c>
    </row>
    <row r="318" spans="1:6" ht="12.75">
      <c r="A318" s="4">
        <f t="shared" si="24"/>
      </c>
      <c r="B318" s="50">
        <f t="shared" si="25"/>
      </c>
      <c r="C318" s="6">
        <f t="shared" si="26"/>
      </c>
      <c r="D318" s="6">
        <f t="shared" si="27"/>
      </c>
      <c r="E318" s="6">
        <f t="shared" si="28"/>
      </c>
      <c r="F318" s="6">
        <f t="shared" si="29"/>
      </c>
    </row>
    <row r="319" spans="1:6" ht="12.75">
      <c r="A319" s="4">
        <f t="shared" si="24"/>
      </c>
      <c r="B319" s="50">
        <f t="shared" si="25"/>
      </c>
      <c r="C319" s="6">
        <f t="shared" si="26"/>
      </c>
      <c r="D319" s="6">
        <f t="shared" si="27"/>
      </c>
      <c r="E319" s="6">
        <f t="shared" si="28"/>
      </c>
      <c r="F319" s="6">
        <f t="shared" si="29"/>
      </c>
    </row>
    <row r="320" spans="1:6" ht="12.75">
      <c r="A320" s="4">
        <f t="shared" si="24"/>
      </c>
      <c r="B320" s="50">
        <f t="shared" si="25"/>
      </c>
      <c r="C320" s="6">
        <f t="shared" si="26"/>
      </c>
      <c r="D320" s="6">
        <f t="shared" si="27"/>
      </c>
      <c r="E320" s="6">
        <f t="shared" si="28"/>
      </c>
      <c r="F320" s="6">
        <f t="shared" si="29"/>
      </c>
    </row>
    <row r="321" spans="1:6" ht="12.75">
      <c r="A321" s="4">
        <f t="shared" si="24"/>
      </c>
      <c r="B321" s="50">
        <f t="shared" si="25"/>
      </c>
      <c r="C321" s="6">
        <f t="shared" si="26"/>
      </c>
      <c r="D321" s="6">
        <f t="shared" si="27"/>
      </c>
      <c r="E321" s="6">
        <f t="shared" si="28"/>
      </c>
      <c r="F321" s="6">
        <f t="shared" si="29"/>
      </c>
    </row>
    <row r="322" spans="1:6" ht="12.75">
      <c r="A322" s="4">
        <f t="shared" si="24"/>
      </c>
      <c r="B322" s="50">
        <f t="shared" si="25"/>
      </c>
      <c r="C322" s="6">
        <f t="shared" si="26"/>
      </c>
      <c r="D322" s="6">
        <f t="shared" si="27"/>
      </c>
      <c r="E322" s="6">
        <f t="shared" si="28"/>
      </c>
      <c r="F322" s="6">
        <f t="shared" si="29"/>
      </c>
    </row>
    <row r="323" spans="1:6" ht="12.75">
      <c r="A323" s="4">
        <f t="shared" si="24"/>
      </c>
      <c r="B323" s="50">
        <f t="shared" si="25"/>
      </c>
      <c r="C323" s="6">
        <f t="shared" si="26"/>
      </c>
      <c r="D323" s="6">
        <f t="shared" si="27"/>
      </c>
      <c r="E323" s="6">
        <f t="shared" si="28"/>
      </c>
      <c r="F323" s="6">
        <f t="shared" si="29"/>
      </c>
    </row>
    <row r="324" spans="1:6" ht="12.75">
      <c r="A324" s="4">
        <f aca="true" t="shared" si="30" ref="A324:A387">IF(F323="","",IF(OR(A323&gt;=nper,ROUND(F323,2)&lt;=0),"",A323+1))</f>
      </c>
      <c r="B324" s="50">
        <f aca="true" t="shared" si="31" ref="B324:B387">IF(A324="","",IF(MONTH(DATE(YEAR(fpdate),MONTH(fpdate)+(A324-1),DAY(fpdate)))&gt;(MONTH(fpdate)+MOD((A324-1),12)),DATE(YEAR(fpdate),MONTH(fpdate)+(A324-1)+1,0),DATE(YEAR(fpdate),MONTH(fpdate)+(A324-1),DAY(fpdate))))</f>
      </c>
      <c r="C324" s="6">
        <f aca="true" t="shared" si="32" ref="C324:C387">IF(A324="","",IF(OR(A324=nper,payment&gt;ROUND((1+rate)*F323,2)),ROUND((1+rate)*F323,2),payment))</f>
      </c>
      <c r="D324" s="6">
        <f aca="true" t="shared" si="33" ref="D324:D387">IF(A324="","",ROUND(rate*F323,2))</f>
      </c>
      <c r="E324" s="6">
        <f aca="true" t="shared" si="34" ref="E324:E387">IF(A324="","",C324-D324)</f>
      </c>
      <c r="F324" s="6">
        <f aca="true" t="shared" si="35" ref="F324:F387">IF(A324="","",F323-E324)</f>
      </c>
    </row>
    <row r="325" spans="1:6" ht="12.75">
      <c r="A325" s="4">
        <f t="shared" si="30"/>
      </c>
      <c r="B325" s="50">
        <f t="shared" si="31"/>
      </c>
      <c r="C325" s="6">
        <f t="shared" si="32"/>
      </c>
      <c r="D325" s="6">
        <f t="shared" si="33"/>
      </c>
      <c r="E325" s="6">
        <f t="shared" si="34"/>
      </c>
      <c r="F325" s="6">
        <f t="shared" si="35"/>
      </c>
    </row>
    <row r="326" spans="1:6" ht="12.75">
      <c r="A326" s="4">
        <f t="shared" si="30"/>
      </c>
      <c r="B326" s="50">
        <f t="shared" si="31"/>
      </c>
      <c r="C326" s="6">
        <f t="shared" si="32"/>
      </c>
      <c r="D326" s="6">
        <f t="shared" si="33"/>
      </c>
      <c r="E326" s="6">
        <f t="shared" si="34"/>
      </c>
      <c r="F326" s="6">
        <f t="shared" si="35"/>
      </c>
    </row>
    <row r="327" spans="1:6" ht="12.75">
      <c r="A327" s="4">
        <f t="shared" si="30"/>
      </c>
      <c r="B327" s="50">
        <f t="shared" si="31"/>
      </c>
      <c r="C327" s="6">
        <f t="shared" si="32"/>
      </c>
      <c r="D327" s="6">
        <f t="shared" si="33"/>
      </c>
      <c r="E327" s="6">
        <f t="shared" si="34"/>
      </c>
      <c r="F327" s="6">
        <f t="shared" si="35"/>
      </c>
    </row>
    <row r="328" spans="1:6" ht="12.75">
      <c r="A328" s="4">
        <f t="shared" si="30"/>
      </c>
      <c r="B328" s="50">
        <f t="shared" si="31"/>
      </c>
      <c r="C328" s="6">
        <f t="shared" si="32"/>
      </c>
      <c r="D328" s="6">
        <f t="shared" si="33"/>
      </c>
      <c r="E328" s="6">
        <f t="shared" si="34"/>
      </c>
      <c r="F328" s="6">
        <f t="shared" si="35"/>
      </c>
    </row>
    <row r="329" spans="1:6" ht="12.75">
      <c r="A329" s="4">
        <f t="shared" si="30"/>
      </c>
      <c r="B329" s="50">
        <f t="shared" si="31"/>
      </c>
      <c r="C329" s="6">
        <f t="shared" si="32"/>
      </c>
      <c r="D329" s="6">
        <f t="shared" si="33"/>
      </c>
      <c r="E329" s="6">
        <f t="shared" si="34"/>
      </c>
      <c r="F329" s="6">
        <f t="shared" si="35"/>
      </c>
    </row>
    <row r="330" spans="1:6" ht="12.75">
      <c r="A330" s="4">
        <f t="shared" si="30"/>
      </c>
      <c r="B330" s="50">
        <f t="shared" si="31"/>
      </c>
      <c r="C330" s="6">
        <f t="shared" si="32"/>
      </c>
      <c r="D330" s="6">
        <f t="shared" si="33"/>
      </c>
      <c r="E330" s="6">
        <f t="shared" si="34"/>
      </c>
      <c r="F330" s="6">
        <f t="shared" si="35"/>
      </c>
    </row>
    <row r="331" spans="1:6" ht="12.75">
      <c r="A331" s="4">
        <f t="shared" si="30"/>
      </c>
      <c r="B331" s="50">
        <f t="shared" si="31"/>
      </c>
      <c r="C331" s="6">
        <f t="shared" si="32"/>
      </c>
      <c r="D331" s="6">
        <f t="shared" si="33"/>
      </c>
      <c r="E331" s="6">
        <f t="shared" si="34"/>
      </c>
      <c r="F331" s="6">
        <f t="shared" si="35"/>
      </c>
    </row>
    <row r="332" spans="1:6" ht="12.75">
      <c r="A332" s="4">
        <f t="shared" si="30"/>
      </c>
      <c r="B332" s="50">
        <f t="shared" si="31"/>
      </c>
      <c r="C332" s="6">
        <f t="shared" si="32"/>
      </c>
      <c r="D332" s="6">
        <f t="shared" si="33"/>
      </c>
      <c r="E332" s="6">
        <f t="shared" si="34"/>
      </c>
      <c r="F332" s="6">
        <f t="shared" si="35"/>
      </c>
    </row>
    <row r="333" spans="1:6" ht="12.75">
      <c r="A333" s="4">
        <f t="shared" si="30"/>
      </c>
      <c r="B333" s="50">
        <f t="shared" si="31"/>
      </c>
      <c r="C333" s="6">
        <f t="shared" si="32"/>
      </c>
      <c r="D333" s="6">
        <f t="shared" si="33"/>
      </c>
      <c r="E333" s="6">
        <f t="shared" si="34"/>
      </c>
      <c r="F333" s="6">
        <f t="shared" si="35"/>
      </c>
    </row>
    <row r="334" spans="1:6" ht="12.75">
      <c r="A334" s="4">
        <f t="shared" si="30"/>
      </c>
      <c r="B334" s="50">
        <f t="shared" si="31"/>
      </c>
      <c r="C334" s="6">
        <f t="shared" si="32"/>
      </c>
      <c r="D334" s="6">
        <f t="shared" si="33"/>
      </c>
      <c r="E334" s="6">
        <f t="shared" si="34"/>
      </c>
      <c r="F334" s="6">
        <f t="shared" si="35"/>
      </c>
    </row>
    <row r="335" spans="1:6" ht="12.75">
      <c r="A335" s="4">
        <f t="shared" si="30"/>
      </c>
      <c r="B335" s="50">
        <f t="shared" si="31"/>
      </c>
      <c r="C335" s="6">
        <f t="shared" si="32"/>
      </c>
      <c r="D335" s="6">
        <f t="shared" si="33"/>
      </c>
      <c r="E335" s="6">
        <f t="shared" si="34"/>
      </c>
      <c r="F335" s="6">
        <f t="shared" si="35"/>
      </c>
    </row>
    <row r="336" spans="1:6" ht="12.75">
      <c r="A336" s="4">
        <f t="shared" si="30"/>
      </c>
      <c r="B336" s="50">
        <f t="shared" si="31"/>
      </c>
      <c r="C336" s="6">
        <f t="shared" si="32"/>
      </c>
      <c r="D336" s="6">
        <f t="shared" si="33"/>
      </c>
      <c r="E336" s="6">
        <f t="shared" si="34"/>
      </c>
      <c r="F336" s="6">
        <f t="shared" si="35"/>
      </c>
    </row>
    <row r="337" spans="1:6" ht="12.75">
      <c r="A337" s="4">
        <f t="shared" si="30"/>
      </c>
      <c r="B337" s="50">
        <f t="shared" si="31"/>
      </c>
      <c r="C337" s="6">
        <f t="shared" si="32"/>
      </c>
      <c r="D337" s="6">
        <f t="shared" si="33"/>
      </c>
      <c r="E337" s="6">
        <f t="shared" si="34"/>
      </c>
      <c r="F337" s="6">
        <f t="shared" si="35"/>
      </c>
    </row>
    <row r="338" spans="1:6" ht="12.75">
      <c r="A338" s="4">
        <f t="shared" si="30"/>
      </c>
      <c r="B338" s="50">
        <f t="shared" si="31"/>
      </c>
      <c r="C338" s="6">
        <f t="shared" si="32"/>
      </c>
      <c r="D338" s="6">
        <f t="shared" si="33"/>
      </c>
      <c r="E338" s="6">
        <f t="shared" si="34"/>
      </c>
      <c r="F338" s="6">
        <f t="shared" si="35"/>
      </c>
    </row>
    <row r="339" spans="1:6" ht="12.75">
      <c r="A339" s="4">
        <f t="shared" si="30"/>
      </c>
      <c r="B339" s="50">
        <f t="shared" si="31"/>
      </c>
      <c r="C339" s="6">
        <f t="shared" si="32"/>
      </c>
      <c r="D339" s="6">
        <f t="shared" si="33"/>
      </c>
      <c r="E339" s="6">
        <f t="shared" si="34"/>
      </c>
      <c r="F339" s="6">
        <f t="shared" si="35"/>
      </c>
    </row>
    <row r="340" spans="1:6" ht="12.75">
      <c r="A340" s="4">
        <f t="shared" si="30"/>
      </c>
      <c r="B340" s="50">
        <f t="shared" si="31"/>
      </c>
      <c r="C340" s="6">
        <f t="shared" si="32"/>
      </c>
      <c r="D340" s="6">
        <f t="shared" si="33"/>
      </c>
      <c r="E340" s="6">
        <f t="shared" si="34"/>
      </c>
      <c r="F340" s="6">
        <f t="shared" si="35"/>
      </c>
    </row>
    <row r="341" spans="1:6" ht="12.75">
      <c r="A341" s="4">
        <f t="shared" si="30"/>
      </c>
      <c r="B341" s="50">
        <f t="shared" si="31"/>
      </c>
      <c r="C341" s="6">
        <f t="shared" si="32"/>
      </c>
      <c r="D341" s="6">
        <f t="shared" si="33"/>
      </c>
      <c r="E341" s="6">
        <f t="shared" si="34"/>
      </c>
      <c r="F341" s="6">
        <f t="shared" si="35"/>
      </c>
    </row>
    <row r="342" spans="1:6" ht="12.75">
      <c r="A342" s="4">
        <f t="shared" si="30"/>
      </c>
      <c r="B342" s="50">
        <f t="shared" si="31"/>
      </c>
      <c r="C342" s="6">
        <f t="shared" si="32"/>
      </c>
      <c r="D342" s="6">
        <f t="shared" si="33"/>
      </c>
      <c r="E342" s="6">
        <f t="shared" si="34"/>
      </c>
      <c r="F342" s="6">
        <f t="shared" si="35"/>
      </c>
    </row>
    <row r="343" spans="1:6" ht="12.75">
      <c r="A343" s="4">
        <f t="shared" si="30"/>
      </c>
      <c r="B343" s="50">
        <f t="shared" si="31"/>
      </c>
      <c r="C343" s="6">
        <f t="shared" si="32"/>
      </c>
      <c r="D343" s="6">
        <f t="shared" si="33"/>
      </c>
      <c r="E343" s="6">
        <f t="shared" si="34"/>
      </c>
      <c r="F343" s="6">
        <f t="shared" si="35"/>
      </c>
    </row>
    <row r="344" spans="1:6" ht="12.75">
      <c r="A344" s="4">
        <f t="shared" si="30"/>
      </c>
      <c r="B344" s="50">
        <f t="shared" si="31"/>
      </c>
      <c r="C344" s="6">
        <f t="shared" si="32"/>
      </c>
      <c r="D344" s="6">
        <f t="shared" si="33"/>
      </c>
      <c r="E344" s="6">
        <f t="shared" si="34"/>
      </c>
      <c r="F344" s="6">
        <f t="shared" si="35"/>
      </c>
    </row>
    <row r="345" spans="1:6" ht="12.75">
      <c r="A345" s="4">
        <f t="shared" si="30"/>
      </c>
      <c r="B345" s="50">
        <f t="shared" si="31"/>
      </c>
      <c r="C345" s="6">
        <f t="shared" si="32"/>
      </c>
      <c r="D345" s="6">
        <f t="shared" si="33"/>
      </c>
      <c r="E345" s="6">
        <f t="shared" si="34"/>
      </c>
      <c r="F345" s="6">
        <f t="shared" si="35"/>
      </c>
    </row>
    <row r="346" spans="1:6" ht="12.75">
      <c r="A346" s="4">
        <f t="shared" si="30"/>
      </c>
      <c r="B346" s="50">
        <f t="shared" si="31"/>
      </c>
      <c r="C346" s="6">
        <f t="shared" si="32"/>
      </c>
      <c r="D346" s="6">
        <f t="shared" si="33"/>
      </c>
      <c r="E346" s="6">
        <f t="shared" si="34"/>
      </c>
      <c r="F346" s="6">
        <f t="shared" si="35"/>
      </c>
    </row>
    <row r="347" spans="1:6" ht="12.75">
      <c r="A347" s="4">
        <f t="shared" si="30"/>
      </c>
      <c r="B347" s="50">
        <f t="shared" si="31"/>
      </c>
      <c r="C347" s="6">
        <f t="shared" si="32"/>
      </c>
      <c r="D347" s="6">
        <f t="shared" si="33"/>
      </c>
      <c r="E347" s="6">
        <f t="shared" si="34"/>
      </c>
      <c r="F347" s="6">
        <f t="shared" si="35"/>
      </c>
    </row>
    <row r="348" spans="1:6" ht="12.75">
      <c r="A348" s="4">
        <f t="shared" si="30"/>
      </c>
      <c r="B348" s="50">
        <f t="shared" si="31"/>
      </c>
      <c r="C348" s="6">
        <f t="shared" si="32"/>
      </c>
      <c r="D348" s="6">
        <f t="shared" si="33"/>
      </c>
      <c r="E348" s="6">
        <f t="shared" si="34"/>
      </c>
      <c r="F348" s="6">
        <f t="shared" si="35"/>
      </c>
    </row>
    <row r="349" spans="1:6" ht="12.75">
      <c r="A349" s="4">
        <f t="shared" si="30"/>
      </c>
      <c r="B349" s="50">
        <f t="shared" si="31"/>
      </c>
      <c r="C349" s="6">
        <f t="shared" si="32"/>
      </c>
      <c r="D349" s="6">
        <f t="shared" si="33"/>
      </c>
      <c r="E349" s="6">
        <f t="shared" si="34"/>
      </c>
      <c r="F349" s="6">
        <f t="shared" si="35"/>
      </c>
    </row>
    <row r="350" spans="1:6" ht="12.75">
      <c r="A350" s="4">
        <f t="shared" si="30"/>
      </c>
      <c r="B350" s="50">
        <f t="shared" si="31"/>
      </c>
      <c r="C350" s="6">
        <f t="shared" si="32"/>
      </c>
      <c r="D350" s="6">
        <f t="shared" si="33"/>
      </c>
      <c r="E350" s="6">
        <f t="shared" si="34"/>
      </c>
      <c r="F350" s="6">
        <f t="shared" si="35"/>
      </c>
    </row>
    <row r="351" spans="1:6" ht="12.75">
      <c r="A351" s="4">
        <f t="shared" si="30"/>
      </c>
      <c r="B351" s="50">
        <f t="shared" si="31"/>
      </c>
      <c r="C351" s="6">
        <f t="shared" si="32"/>
      </c>
      <c r="D351" s="6">
        <f t="shared" si="33"/>
      </c>
      <c r="E351" s="6">
        <f t="shared" si="34"/>
      </c>
      <c r="F351" s="6">
        <f t="shared" si="35"/>
      </c>
    </row>
    <row r="352" spans="1:6" ht="12.75">
      <c r="A352" s="4">
        <f t="shared" si="30"/>
      </c>
      <c r="B352" s="50">
        <f t="shared" si="31"/>
      </c>
      <c r="C352" s="6">
        <f t="shared" si="32"/>
      </c>
      <c r="D352" s="6">
        <f t="shared" si="33"/>
      </c>
      <c r="E352" s="6">
        <f t="shared" si="34"/>
      </c>
      <c r="F352" s="6">
        <f t="shared" si="35"/>
      </c>
    </row>
    <row r="353" spans="1:6" ht="12.75">
      <c r="A353" s="4">
        <f t="shared" si="30"/>
      </c>
      <c r="B353" s="50">
        <f t="shared" si="31"/>
      </c>
      <c r="C353" s="6">
        <f t="shared" si="32"/>
      </c>
      <c r="D353" s="6">
        <f t="shared" si="33"/>
      </c>
      <c r="E353" s="6">
        <f t="shared" si="34"/>
      </c>
      <c r="F353" s="6">
        <f t="shared" si="35"/>
      </c>
    </row>
    <row r="354" spans="1:6" ht="12.75">
      <c r="A354" s="4">
        <f t="shared" si="30"/>
      </c>
      <c r="B354" s="50">
        <f t="shared" si="31"/>
      </c>
      <c r="C354" s="6">
        <f t="shared" si="32"/>
      </c>
      <c r="D354" s="6">
        <f t="shared" si="33"/>
      </c>
      <c r="E354" s="6">
        <f t="shared" si="34"/>
      </c>
      <c r="F354" s="6">
        <f t="shared" si="35"/>
      </c>
    </row>
    <row r="355" spans="1:6" ht="12.75">
      <c r="A355" s="4">
        <f t="shared" si="30"/>
      </c>
      <c r="B355" s="50">
        <f t="shared" si="31"/>
      </c>
      <c r="C355" s="6">
        <f t="shared" si="32"/>
      </c>
      <c r="D355" s="6">
        <f t="shared" si="33"/>
      </c>
      <c r="E355" s="6">
        <f t="shared" si="34"/>
      </c>
      <c r="F355" s="6">
        <f t="shared" si="35"/>
      </c>
    </row>
    <row r="356" spans="1:6" ht="12.75">
      <c r="A356" s="4">
        <f t="shared" si="30"/>
      </c>
      <c r="B356" s="50">
        <f t="shared" si="31"/>
      </c>
      <c r="C356" s="6">
        <f t="shared" si="32"/>
      </c>
      <c r="D356" s="6">
        <f t="shared" si="33"/>
      </c>
      <c r="E356" s="6">
        <f t="shared" si="34"/>
      </c>
      <c r="F356" s="6">
        <f t="shared" si="35"/>
      </c>
    </row>
    <row r="357" spans="1:6" ht="12.75">
      <c r="A357" s="4">
        <f t="shared" si="30"/>
      </c>
      <c r="B357" s="50">
        <f t="shared" si="31"/>
      </c>
      <c r="C357" s="6">
        <f t="shared" si="32"/>
      </c>
      <c r="D357" s="6">
        <f t="shared" si="33"/>
      </c>
      <c r="E357" s="6">
        <f t="shared" si="34"/>
      </c>
      <c r="F357" s="6">
        <f t="shared" si="35"/>
      </c>
    </row>
    <row r="358" spans="1:6" ht="12.75">
      <c r="A358" s="4">
        <f t="shared" si="30"/>
      </c>
      <c r="B358" s="50">
        <f t="shared" si="31"/>
      </c>
      <c r="C358" s="6">
        <f t="shared" si="32"/>
      </c>
      <c r="D358" s="6">
        <f t="shared" si="33"/>
      </c>
      <c r="E358" s="6">
        <f t="shared" si="34"/>
      </c>
      <c r="F358" s="6">
        <f t="shared" si="35"/>
      </c>
    </row>
    <row r="359" spans="1:6" ht="12.75">
      <c r="A359" s="4">
        <f t="shared" si="30"/>
      </c>
      <c r="B359" s="50">
        <f t="shared" si="31"/>
      </c>
      <c r="C359" s="6">
        <f t="shared" si="32"/>
      </c>
      <c r="D359" s="6">
        <f t="shared" si="33"/>
      </c>
      <c r="E359" s="6">
        <f t="shared" si="34"/>
      </c>
      <c r="F359" s="6">
        <f t="shared" si="35"/>
      </c>
    </row>
    <row r="360" spans="1:6" ht="12.75">
      <c r="A360" s="4">
        <f t="shared" si="30"/>
      </c>
      <c r="B360" s="50">
        <f t="shared" si="31"/>
      </c>
      <c r="C360" s="6">
        <f t="shared" si="32"/>
      </c>
      <c r="D360" s="6">
        <f t="shared" si="33"/>
      </c>
      <c r="E360" s="6">
        <f t="shared" si="34"/>
      </c>
      <c r="F360" s="6">
        <f t="shared" si="35"/>
      </c>
    </row>
    <row r="361" spans="1:6" ht="12.75">
      <c r="A361" s="4">
        <f t="shared" si="30"/>
      </c>
      <c r="B361" s="50">
        <f t="shared" si="31"/>
      </c>
      <c r="C361" s="6">
        <f t="shared" si="32"/>
      </c>
      <c r="D361" s="6">
        <f t="shared" si="33"/>
      </c>
      <c r="E361" s="6">
        <f t="shared" si="34"/>
      </c>
      <c r="F361" s="6">
        <f t="shared" si="35"/>
      </c>
    </row>
    <row r="362" spans="1:6" ht="12.75">
      <c r="A362" s="4">
        <f t="shared" si="30"/>
      </c>
      <c r="B362" s="50">
        <f t="shared" si="31"/>
      </c>
      <c r="C362" s="6">
        <f t="shared" si="32"/>
      </c>
      <c r="D362" s="6">
        <f t="shared" si="33"/>
      </c>
      <c r="E362" s="6">
        <f t="shared" si="34"/>
      </c>
      <c r="F362" s="6">
        <f t="shared" si="35"/>
      </c>
    </row>
    <row r="363" spans="1:6" ht="12.75">
      <c r="A363" s="4">
        <f t="shared" si="30"/>
      </c>
      <c r="B363" s="50">
        <f t="shared" si="31"/>
      </c>
      <c r="C363" s="6">
        <f t="shared" si="32"/>
      </c>
      <c r="D363" s="6">
        <f t="shared" si="33"/>
      </c>
      <c r="E363" s="6">
        <f t="shared" si="34"/>
      </c>
      <c r="F363" s="6">
        <f t="shared" si="35"/>
      </c>
    </row>
    <row r="364" spans="1:6" ht="12.75">
      <c r="A364" s="4">
        <f t="shared" si="30"/>
      </c>
      <c r="B364" s="50">
        <f t="shared" si="31"/>
      </c>
      <c r="C364" s="6">
        <f t="shared" si="32"/>
      </c>
      <c r="D364" s="6">
        <f t="shared" si="33"/>
      </c>
      <c r="E364" s="6">
        <f t="shared" si="34"/>
      </c>
      <c r="F364" s="6">
        <f t="shared" si="35"/>
      </c>
    </row>
    <row r="365" spans="1:6" ht="12.75">
      <c r="A365" s="4">
        <f t="shared" si="30"/>
      </c>
      <c r="B365" s="50">
        <f t="shared" si="31"/>
      </c>
      <c r="C365" s="6">
        <f t="shared" si="32"/>
      </c>
      <c r="D365" s="6">
        <f t="shared" si="33"/>
      </c>
      <c r="E365" s="6">
        <f t="shared" si="34"/>
      </c>
      <c r="F365" s="6">
        <f t="shared" si="35"/>
      </c>
    </row>
    <row r="366" spans="1:6" ht="12.75">
      <c r="A366" s="4">
        <f t="shared" si="30"/>
      </c>
      <c r="B366" s="50">
        <f t="shared" si="31"/>
      </c>
      <c r="C366" s="6">
        <f t="shared" si="32"/>
      </c>
      <c r="D366" s="6">
        <f t="shared" si="33"/>
      </c>
      <c r="E366" s="6">
        <f t="shared" si="34"/>
      </c>
      <c r="F366" s="6">
        <f t="shared" si="35"/>
      </c>
    </row>
    <row r="367" spans="1:6" ht="12.75">
      <c r="A367" s="4">
        <f t="shared" si="30"/>
      </c>
      <c r="B367" s="50">
        <f t="shared" si="31"/>
      </c>
      <c r="C367" s="6">
        <f t="shared" si="32"/>
      </c>
      <c r="D367" s="6">
        <f t="shared" si="33"/>
      </c>
      <c r="E367" s="6">
        <f t="shared" si="34"/>
      </c>
      <c r="F367" s="6">
        <f t="shared" si="35"/>
      </c>
    </row>
    <row r="368" spans="1:6" ht="12.75">
      <c r="A368" s="4">
        <f t="shared" si="30"/>
      </c>
      <c r="B368" s="50">
        <f t="shared" si="31"/>
      </c>
      <c r="C368" s="6">
        <f t="shared" si="32"/>
      </c>
      <c r="D368" s="6">
        <f t="shared" si="33"/>
      </c>
      <c r="E368" s="6">
        <f t="shared" si="34"/>
      </c>
      <c r="F368" s="6">
        <f t="shared" si="35"/>
      </c>
    </row>
    <row r="369" spans="1:6" ht="12.75">
      <c r="A369" s="4">
        <f t="shared" si="30"/>
      </c>
      <c r="B369" s="50">
        <f t="shared" si="31"/>
      </c>
      <c r="C369" s="6">
        <f t="shared" si="32"/>
      </c>
      <c r="D369" s="6">
        <f t="shared" si="33"/>
      </c>
      <c r="E369" s="6">
        <f t="shared" si="34"/>
      </c>
      <c r="F369" s="6">
        <f t="shared" si="35"/>
      </c>
    </row>
    <row r="370" spans="1:6" ht="12.75">
      <c r="A370" s="4">
        <f t="shared" si="30"/>
      </c>
      <c r="B370" s="50">
        <f t="shared" si="31"/>
      </c>
      <c r="C370" s="6">
        <f t="shared" si="32"/>
      </c>
      <c r="D370" s="6">
        <f t="shared" si="33"/>
      </c>
      <c r="E370" s="6">
        <f t="shared" si="34"/>
      </c>
      <c r="F370" s="6">
        <f t="shared" si="35"/>
      </c>
    </row>
    <row r="371" spans="1:6" ht="12.75">
      <c r="A371" s="4">
        <f t="shared" si="30"/>
      </c>
      <c r="B371" s="50">
        <f t="shared" si="31"/>
      </c>
      <c r="C371" s="6">
        <f t="shared" si="32"/>
      </c>
      <c r="D371" s="6">
        <f t="shared" si="33"/>
      </c>
      <c r="E371" s="6">
        <f t="shared" si="34"/>
      </c>
      <c r="F371" s="6">
        <f t="shared" si="35"/>
      </c>
    </row>
    <row r="372" spans="1:6" ht="12.75">
      <c r="A372" s="4">
        <f t="shared" si="30"/>
      </c>
      <c r="B372" s="50">
        <f t="shared" si="31"/>
      </c>
      <c r="C372" s="6">
        <f t="shared" si="32"/>
      </c>
      <c r="D372" s="6">
        <f t="shared" si="33"/>
      </c>
      <c r="E372" s="6">
        <f t="shared" si="34"/>
      </c>
      <c r="F372" s="6">
        <f t="shared" si="35"/>
      </c>
    </row>
    <row r="373" spans="1:6" ht="12.75">
      <c r="A373" s="4">
        <f t="shared" si="30"/>
      </c>
      <c r="B373" s="50">
        <f t="shared" si="31"/>
      </c>
      <c r="C373" s="6">
        <f t="shared" si="32"/>
      </c>
      <c r="D373" s="6">
        <f t="shared" si="33"/>
      </c>
      <c r="E373" s="6">
        <f t="shared" si="34"/>
      </c>
      <c r="F373" s="6">
        <f t="shared" si="35"/>
      </c>
    </row>
    <row r="374" spans="1:6" ht="12.75">
      <c r="A374" s="4">
        <f t="shared" si="30"/>
      </c>
      <c r="B374" s="50">
        <f t="shared" si="31"/>
      </c>
      <c r="C374" s="6">
        <f t="shared" si="32"/>
      </c>
      <c r="D374" s="6">
        <f t="shared" si="33"/>
      </c>
      <c r="E374" s="6">
        <f t="shared" si="34"/>
      </c>
      <c r="F374" s="6">
        <f t="shared" si="35"/>
      </c>
    </row>
    <row r="375" spans="1:6" ht="12.75">
      <c r="A375" s="4">
        <f t="shared" si="30"/>
      </c>
      <c r="B375" s="50">
        <f t="shared" si="31"/>
      </c>
      <c r="C375" s="6">
        <f t="shared" si="32"/>
      </c>
      <c r="D375" s="6">
        <f t="shared" si="33"/>
      </c>
      <c r="E375" s="6">
        <f t="shared" si="34"/>
      </c>
      <c r="F375" s="6">
        <f t="shared" si="35"/>
      </c>
    </row>
    <row r="376" spans="1:6" ht="12.75">
      <c r="A376" s="4">
        <f t="shared" si="30"/>
      </c>
      <c r="B376" s="50">
        <f t="shared" si="31"/>
      </c>
      <c r="C376" s="6">
        <f t="shared" si="32"/>
      </c>
      <c r="D376" s="6">
        <f t="shared" si="33"/>
      </c>
      <c r="E376" s="6">
        <f t="shared" si="34"/>
      </c>
      <c r="F376" s="6">
        <f t="shared" si="35"/>
      </c>
    </row>
    <row r="377" spans="1:6" ht="12.75">
      <c r="A377" s="4">
        <f t="shared" si="30"/>
      </c>
      <c r="B377" s="50">
        <f t="shared" si="31"/>
      </c>
      <c r="C377" s="6">
        <f t="shared" si="32"/>
      </c>
      <c r="D377" s="6">
        <f t="shared" si="33"/>
      </c>
      <c r="E377" s="6">
        <f t="shared" si="34"/>
      </c>
      <c r="F377" s="6">
        <f t="shared" si="35"/>
      </c>
    </row>
    <row r="378" spans="1:6" ht="12.75">
      <c r="A378" s="4">
        <f t="shared" si="30"/>
      </c>
      <c r="B378" s="50">
        <f t="shared" si="31"/>
      </c>
      <c r="C378" s="6">
        <f t="shared" si="32"/>
      </c>
      <c r="D378" s="6">
        <f t="shared" si="33"/>
      </c>
      <c r="E378" s="6">
        <f t="shared" si="34"/>
      </c>
      <c r="F378" s="6">
        <f t="shared" si="35"/>
      </c>
    </row>
    <row r="379" spans="1:6" ht="12.75">
      <c r="A379" s="4">
        <f t="shared" si="30"/>
      </c>
      <c r="B379" s="50">
        <f t="shared" si="31"/>
      </c>
      <c r="C379" s="6">
        <f t="shared" si="32"/>
      </c>
      <c r="D379" s="6">
        <f t="shared" si="33"/>
      </c>
      <c r="E379" s="6">
        <f t="shared" si="34"/>
      </c>
      <c r="F379" s="6">
        <f t="shared" si="35"/>
      </c>
    </row>
    <row r="380" spans="1:6" ht="12.75">
      <c r="A380" s="4">
        <f t="shared" si="30"/>
      </c>
      <c r="B380" s="50">
        <f t="shared" si="31"/>
      </c>
      <c r="C380" s="6">
        <f t="shared" si="32"/>
      </c>
      <c r="D380" s="6">
        <f t="shared" si="33"/>
      </c>
      <c r="E380" s="6">
        <f t="shared" si="34"/>
      </c>
      <c r="F380" s="6">
        <f t="shared" si="35"/>
      </c>
    </row>
    <row r="381" spans="1:6" ht="12.75">
      <c r="A381" s="4">
        <f t="shared" si="30"/>
      </c>
      <c r="B381" s="50">
        <f t="shared" si="31"/>
      </c>
      <c r="C381" s="6">
        <f t="shared" si="32"/>
      </c>
      <c r="D381" s="6">
        <f t="shared" si="33"/>
      </c>
      <c r="E381" s="6">
        <f t="shared" si="34"/>
      </c>
      <c r="F381" s="6">
        <f t="shared" si="35"/>
      </c>
    </row>
    <row r="382" spans="1:6" ht="12.75">
      <c r="A382" s="4">
        <f t="shared" si="30"/>
      </c>
      <c r="B382" s="50">
        <f t="shared" si="31"/>
      </c>
      <c r="C382" s="6">
        <f t="shared" si="32"/>
      </c>
      <c r="D382" s="6">
        <f t="shared" si="33"/>
      </c>
      <c r="E382" s="6">
        <f t="shared" si="34"/>
      </c>
      <c r="F382" s="6">
        <f t="shared" si="35"/>
      </c>
    </row>
    <row r="383" spans="1:6" ht="12.75">
      <c r="A383" s="4">
        <f t="shared" si="30"/>
      </c>
      <c r="B383" s="50">
        <f t="shared" si="31"/>
      </c>
      <c r="C383" s="6">
        <f t="shared" si="32"/>
      </c>
      <c r="D383" s="6">
        <f t="shared" si="33"/>
      </c>
      <c r="E383" s="6">
        <f t="shared" si="34"/>
      </c>
      <c r="F383" s="6">
        <f t="shared" si="35"/>
      </c>
    </row>
    <row r="384" spans="1:6" ht="12.75">
      <c r="A384" s="4">
        <f t="shared" si="30"/>
      </c>
      <c r="B384" s="50">
        <f t="shared" si="31"/>
      </c>
      <c r="C384" s="6">
        <f t="shared" si="32"/>
      </c>
      <c r="D384" s="6">
        <f t="shared" si="33"/>
      </c>
      <c r="E384" s="6">
        <f t="shared" si="34"/>
      </c>
      <c r="F384" s="6">
        <f t="shared" si="35"/>
      </c>
    </row>
    <row r="385" spans="1:6" ht="12.75">
      <c r="A385" s="4">
        <f t="shared" si="30"/>
      </c>
      <c r="B385" s="50">
        <f t="shared" si="31"/>
      </c>
      <c r="C385" s="6">
        <f t="shared" si="32"/>
      </c>
      <c r="D385" s="6">
        <f t="shared" si="33"/>
      </c>
      <c r="E385" s="6">
        <f t="shared" si="34"/>
      </c>
      <c r="F385" s="6">
        <f t="shared" si="35"/>
      </c>
    </row>
    <row r="386" spans="1:6" ht="12.75">
      <c r="A386" s="4">
        <f t="shared" si="30"/>
      </c>
      <c r="B386" s="50">
        <f t="shared" si="31"/>
      </c>
      <c r="C386" s="6">
        <f t="shared" si="32"/>
      </c>
      <c r="D386" s="6">
        <f t="shared" si="33"/>
      </c>
      <c r="E386" s="6">
        <f t="shared" si="34"/>
      </c>
      <c r="F386" s="6">
        <f t="shared" si="35"/>
      </c>
    </row>
    <row r="387" spans="1:6" ht="12.75">
      <c r="A387" s="4">
        <f t="shared" si="30"/>
      </c>
      <c r="B387" s="50">
        <f t="shared" si="31"/>
      </c>
      <c r="C387" s="6">
        <f t="shared" si="32"/>
      </c>
      <c r="D387" s="6">
        <f t="shared" si="33"/>
      </c>
      <c r="E387" s="6">
        <f t="shared" si="34"/>
      </c>
      <c r="F387" s="6">
        <f t="shared" si="35"/>
      </c>
    </row>
    <row r="388" spans="1:6" ht="12.75">
      <c r="A388" s="4">
        <f aca="true" t="shared" si="36" ref="A388:A451">IF(F387="","",IF(OR(A387&gt;=nper,ROUND(F387,2)&lt;=0),"",A387+1))</f>
      </c>
      <c r="B388" s="50">
        <f aca="true" t="shared" si="37" ref="B388:B451">IF(A388="","",IF(MONTH(DATE(YEAR(fpdate),MONTH(fpdate)+(A388-1),DAY(fpdate)))&gt;(MONTH(fpdate)+MOD((A388-1),12)),DATE(YEAR(fpdate),MONTH(fpdate)+(A388-1)+1,0),DATE(YEAR(fpdate),MONTH(fpdate)+(A388-1),DAY(fpdate))))</f>
      </c>
      <c r="C388" s="6">
        <f aca="true" t="shared" si="38" ref="C388:C451">IF(A388="","",IF(OR(A388=nper,payment&gt;ROUND((1+rate)*F387,2)),ROUND((1+rate)*F387,2),payment))</f>
      </c>
      <c r="D388" s="6">
        <f aca="true" t="shared" si="39" ref="D388:D451">IF(A388="","",ROUND(rate*F387,2))</f>
      </c>
      <c r="E388" s="6">
        <f aca="true" t="shared" si="40" ref="E388:E451">IF(A388="","",C388-D388)</f>
      </c>
      <c r="F388" s="6">
        <f aca="true" t="shared" si="41" ref="F388:F451">IF(A388="","",F387-E388)</f>
      </c>
    </row>
    <row r="389" spans="1:6" ht="12.75">
      <c r="A389" s="4">
        <f t="shared" si="36"/>
      </c>
      <c r="B389" s="50">
        <f t="shared" si="37"/>
      </c>
      <c r="C389" s="6">
        <f t="shared" si="38"/>
      </c>
      <c r="D389" s="6">
        <f t="shared" si="39"/>
      </c>
      <c r="E389" s="6">
        <f t="shared" si="40"/>
      </c>
      <c r="F389" s="6">
        <f t="shared" si="41"/>
      </c>
    </row>
    <row r="390" spans="1:6" ht="12.75">
      <c r="A390" s="4">
        <f t="shared" si="36"/>
      </c>
      <c r="B390" s="50">
        <f t="shared" si="37"/>
      </c>
      <c r="C390" s="6">
        <f t="shared" si="38"/>
      </c>
      <c r="D390" s="6">
        <f t="shared" si="39"/>
      </c>
      <c r="E390" s="6">
        <f t="shared" si="40"/>
      </c>
      <c r="F390" s="6">
        <f t="shared" si="41"/>
      </c>
    </row>
    <row r="391" spans="1:6" ht="12.75">
      <c r="A391" s="4">
        <f t="shared" si="36"/>
      </c>
      <c r="B391" s="50">
        <f t="shared" si="37"/>
      </c>
      <c r="C391" s="6">
        <f t="shared" si="38"/>
      </c>
      <c r="D391" s="6">
        <f t="shared" si="39"/>
      </c>
      <c r="E391" s="6">
        <f t="shared" si="40"/>
      </c>
      <c r="F391" s="6">
        <f t="shared" si="41"/>
      </c>
    </row>
    <row r="392" spans="1:6" ht="12.75">
      <c r="A392" s="4">
        <f t="shared" si="36"/>
      </c>
      <c r="B392" s="50">
        <f t="shared" si="37"/>
      </c>
      <c r="C392" s="6">
        <f t="shared" si="38"/>
      </c>
      <c r="D392" s="6">
        <f t="shared" si="39"/>
      </c>
      <c r="E392" s="6">
        <f t="shared" si="40"/>
      </c>
      <c r="F392" s="6">
        <f t="shared" si="41"/>
      </c>
    </row>
    <row r="393" spans="1:6" ht="12.75">
      <c r="A393" s="4">
        <f t="shared" si="36"/>
      </c>
      <c r="B393" s="50">
        <f t="shared" si="37"/>
      </c>
      <c r="C393" s="6">
        <f t="shared" si="38"/>
      </c>
      <c r="D393" s="6">
        <f t="shared" si="39"/>
      </c>
      <c r="E393" s="6">
        <f t="shared" si="40"/>
      </c>
      <c r="F393" s="6">
        <f t="shared" si="41"/>
      </c>
    </row>
    <row r="394" spans="1:6" ht="12.75">
      <c r="A394" s="4">
        <f t="shared" si="36"/>
      </c>
      <c r="B394" s="50">
        <f t="shared" si="37"/>
      </c>
      <c r="C394" s="6">
        <f t="shared" si="38"/>
      </c>
      <c r="D394" s="6">
        <f t="shared" si="39"/>
      </c>
      <c r="E394" s="6">
        <f t="shared" si="40"/>
      </c>
      <c r="F394" s="6">
        <f t="shared" si="41"/>
      </c>
    </row>
    <row r="395" spans="1:6" ht="12.75">
      <c r="A395" s="4">
        <f t="shared" si="36"/>
      </c>
      <c r="B395" s="50">
        <f t="shared" si="37"/>
      </c>
      <c r="C395" s="6">
        <f t="shared" si="38"/>
      </c>
      <c r="D395" s="6">
        <f t="shared" si="39"/>
      </c>
      <c r="E395" s="6">
        <f t="shared" si="40"/>
      </c>
      <c r="F395" s="6">
        <f t="shared" si="41"/>
      </c>
    </row>
    <row r="396" spans="1:6" ht="12.75">
      <c r="A396" s="4">
        <f t="shared" si="36"/>
      </c>
      <c r="B396" s="50">
        <f t="shared" si="37"/>
      </c>
      <c r="C396" s="6">
        <f t="shared" si="38"/>
      </c>
      <c r="D396" s="6">
        <f t="shared" si="39"/>
      </c>
      <c r="E396" s="6">
        <f t="shared" si="40"/>
      </c>
      <c r="F396" s="6">
        <f t="shared" si="41"/>
      </c>
    </row>
    <row r="397" spans="1:6" ht="12.75">
      <c r="A397" s="4">
        <f t="shared" si="36"/>
      </c>
      <c r="B397" s="50">
        <f t="shared" si="37"/>
      </c>
      <c r="C397" s="6">
        <f t="shared" si="38"/>
      </c>
      <c r="D397" s="6">
        <f t="shared" si="39"/>
      </c>
      <c r="E397" s="6">
        <f t="shared" si="40"/>
      </c>
      <c r="F397" s="6">
        <f t="shared" si="41"/>
      </c>
    </row>
    <row r="398" spans="1:6" ht="12.75">
      <c r="A398" s="4">
        <f t="shared" si="36"/>
      </c>
      <c r="B398" s="50">
        <f t="shared" si="37"/>
      </c>
      <c r="C398" s="6">
        <f t="shared" si="38"/>
      </c>
      <c r="D398" s="6">
        <f t="shared" si="39"/>
      </c>
      <c r="E398" s="6">
        <f t="shared" si="40"/>
      </c>
      <c r="F398" s="6">
        <f t="shared" si="41"/>
      </c>
    </row>
    <row r="399" spans="1:6" ht="12.75">
      <c r="A399" s="4">
        <f t="shared" si="36"/>
      </c>
      <c r="B399" s="50">
        <f t="shared" si="37"/>
      </c>
      <c r="C399" s="6">
        <f t="shared" si="38"/>
      </c>
      <c r="D399" s="6">
        <f t="shared" si="39"/>
      </c>
      <c r="E399" s="6">
        <f t="shared" si="40"/>
      </c>
      <c r="F399" s="6">
        <f t="shared" si="41"/>
      </c>
    </row>
    <row r="400" spans="1:6" ht="12.75">
      <c r="A400" s="4">
        <f t="shared" si="36"/>
      </c>
      <c r="B400" s="50">
        <f t="shared" si="37"/>
      </c>
      <c r="C400" s="6">
        <f t="shared" si="38"/>
      </c>
      <c r="D400" s="6">
        <f t="shared" si="39"/>
      </c>
      <c r="E400" s="6">
        <f t="shared" si="40"/>
      </c>
      <c r="F400" s="6">
        <f t="shared" si="41"/>
      </c>
    </row>
    <row r="401" spans="1:6" ht="12.75">
      <c r="A401" s="4">
        <f t="shared" si="36"/>
      </c>
      <c r="B401" s="50">
        <f t="shared" si="37"/>
      </c>
      <c r="C401" s="6">
        <f t="shared" si="38"/>
      </c>
      <c r="D401" s="6">
        <f t="shared" si="39"/>
      </c>
      <c r="E401" s="6">
        <f t="shared" si="40"/>
      </c>
      <c r="F401" s="6">
        <f t="shared" si="41"/>
      </c>
    </row>
    <row r="402" spans="1:6" ht="12.75">
      <c r="A402" s="4">
        <f t="shared" si="36"/>
      </c>
      <c r="B402" s="50">
        <f t="shared" si="37"/>
      </c>
      <c r="C402" s="6">
        <f t="shared" si="38"/>
      </c>
      <c r="D402" s="6">
        <f t="shared" si="39"/>
      </c>
      <c r="E402" s="6">
        <f t="shared" si="40"/>
      </c>
      <c r="F402" s="6">
        <f t="shared" si="41"/>
      </c>
    </row>
    <row r="403" spans="1:6" ht="12.75">
      <c r="A403" s="4">
        <f t="shared" si="36"/>
      </c>
      <c r="B403" s="50">
        <f t="shared" si="37"/>
      </c>
      <c r="C403" s="6">
        <f t="shared" si="38"/>
      </c>
      <c r="D403" s="6">
        <f t="shared" si="39"/>
      </c>
      <c r="E403" s="6">
        <f t="shared" si="40"/>
      </c>
      <c r="F403" s="6">
        <f t="shared" si="41"/>
      </c>
    </row>
    <row r="404" spans="1:6" ht="12.75">
      <c r="A404" s="4">
        <f t="shared" si="36"/>
      </c>
      <c r="B404" s="50">
        <f t="shared" si="37"/>
      </c>
      <c r="C404" s="6">
        <f t="shared" si="38"/>
      </c>
      <c r="D404" s="6">
        <f t="shared" si="39"/>
      </c>
      <c r="E404" s="6">
        <f t="shared" si="40"/>
      </c>
      <c r="F404" s="6">
        <f t="shared" si="41"/>
      </c>
    </row>
    <row r="405" spans="1:6" ht="12.75">
      <c r="A405" s="4">
        <f t="shared" si="36"/>
      </c>
      <c r="B405" s="50">
        <f t="shared" si="37"/>
      </c>
      <c r="C405" s="6">
        <f t="shared" si="38"/>
      </c>
      <c r="D405" s="6">
        <f t="shared" si="39"/>
      </c>
      <c r="E405" s="6">
        <f t="shared" si="40"/>
      </c>
      <c r="F405" s="6">
        <f t="shared" si="41"/>
      </c>
    </row>
    <row r="406" spans="1:6" ht="12.75">
      <c r="A406" s="4">
        <f t="shared" si="36"/>
      </c>
      <c r="B406" s="50">
        <f t="shared" si="37"/>
      </c>
      <c r="C406" s="6">
        <f t="shared" si="38"/>
      </c>
      <c r="D406" s="6">
        <f t="shared" si="39"/>
      </c>
      <c r="E406" s="6">
        <f t="shared" si="40"/>
      </c>
      <c r="F406" s="6">
        <f t="shared" si="41"/>
      </c>
    </row>
    <row r="407" spans="1:6" ht="12.75">
      <c r="A407" s="4">
        <f t="shared" si="36"/>
      </c>
      <c r="B407" s="50">
        <f t="shared" si="37"/>
      </c>
      <c r="C407" s="6">
        <f t="shared" si="38"/>
      </c>
      <c r="D407" s="6">
        <f t="shared" si="39"/>
      </c>
      <c r="E407" s="6">
        <f t="shared" si="40"/>
      </c>
      <c r="F407" s="6">
        <f t="shared" si="41"/>
      </c>
    </row>
    <row r="408" spans="1:6" ht="12.75">
      <c r="A408" s="4">
        <f t="shared" si="36"/>
      </c>
      <c r="B408" s="50">
        <f t="shared" si="37"/>
      </c>
      <c r="C408" s="6">
        <f t="shared" si="38"/>
      </c>
      <c r="D408" s="6">
        <f t="shared" si="39"/>
      </c>
      <c r="E408" s="6">
        <f t="shared" si="40"/>
      </c>
      <c r="F408" s="6">
        <f t="shared" si="41"/>
      </c>
    </row>
    <row r="409" spans="1:6" ht="12.75">
      <c r="A409" s="4">
        <f t="shared" si="36"/>
      </c>
      <c r="B409" s="50">
        <f t="shared" si="37"/>
      </c>
      <c r="C409" s="6">
        <f t="shared" si="38"/>
      </c>
      <c r="D409" s="6">
        <f t="shared" si="39"/>
      </c>
      <c r="E409" s="6">
        <f t="shared" si="40"/>
      </c>
      <c r="F409" s="6">
        <f t="shared" si="41"/>
      </c>
    </row>
    <row r="410" spans="1:6" ht="12.75">
      <c r="A410" s="4">
        <f t="shared" si="36"/>
      </c>
      <c r="B410" s="50">
        <f t="shared" si="37"/>
      </c>
      <c r="C410" s="6">
        <f t="shared" si="38"/>
      </c>
      <c r="D410" s="6">
        <f t="shared" si="39"/>
      </c>
      <c r="E410" s="6">
        <f t="shared" si="40"/>
      </c>
      <c r="F410" s="6">
        <f t="shared" si="41"/>
      </c>
    </row>
    <row r="411" spans="1:6" ht="12.75">
      <c r="A411" s="4">
        <f t="shared" si="36"/>
      </c>
      <c r="B411" s="50">
        <f t="shared" si="37"/>
      </c>
      <c r="C411" s="6">
        <f t="shared" si="38"/>
      </c>
      <c r="D411" s="6">
        <f t="shared" si="39"/>
      </c>
      <c r="E411" s="6">
        <f t="shared" si="40"/>
      </c>
      <c r="F411" s="6">
        <f t="shared" si="41"/>
      </c>
    </row>
    <row r="412" spans="1:6" ht="12.75">
      <c r="A412" s="4">
        <f t="shared" si="36"/>
      </c>
      <c r="B412" s="50">
        <f t="shared" si="37"/>
      </c>
      <c r="C412" s="6">
        <f t="shared" si="38"/>
      </c>
      <c r="D412" s="6">
        <f t="shared" si="39"/>
      </c>
      <c r="E412" s="6">
        <f t="shared" si="40"/>
      </c>
      <c r="F412" s="6">
        <f t="shared" si="41"/>
      </c>
    </row>
    <row r="413" spans="1:6" ht="12.75">
      <c r="A413" s="4">
        <f t="shared" si="36"/>
      </c>
      <c r="B413" s="50">
        <f t="shared" si="37"/>
      </c>
      <c r="C413" s="6">
        <f t="shared" si="38"/>
      </c>
      <c r="D413" s="6">
        <f t="shared" si="39"/>
      </c>
      <c r="E413" s="6">
        <f t="shared" si="40"/>
      </c>
      <c r="F413" s="6">
        <f t="shared" si="41"/>
      </c>
    </row>
    <row r="414" spans="1:6" ht="12.75">
      <c r="A414" s="4">
        <f t="shared" si="36"/>
      </c>
      <c r="B414" s="50">
        <f t="shared" si="37"/>
      </c>
      <c r="C414" s="6">
        <f t="shared" si="38"/>
      </c>
      <c r="D414" s="6">
        <f t="shared" si="39"/>
      </c>
      <c r="E414" s="6">
        <f t="shared" si="40"/>
      </c>
      <c r="F414" s="6">
        <f t="shared" si="41"/>
      </c>
    </row>
    <row r="415" spans="1:6" ht="12.75">
      <c r="A415" s="4">
        <f t="shared" si="36"/>
      </c>
      <c r="B415" s="50">
        <f t="shared" si="37"/>
      </c>
      <c r="C415" s="6">
        <f t="shared" si="38"/>
      </c>
      <c r="D415" s="6">
        <f t="shared" si="39"/>
      </c>
      <c r="E415" s="6">
        <f t="shared" si="40"/>
      </c>
      <c r="F415" s="6">
        <f t="shared" si="41"/>
      </c>
    </row>
    <row r="416" spans="1:6" ht="12.75">
      <c r="A416" s="4">
        <f t="shared" si="36"/>
      </c>
      <c r="B416" s="50">
        <f t="shared" si="37"/>
      </c>
      <c r="C416" s="6">
        <f t="shared" si="38"/>
      </c>
      <c r="D416" s="6">
        <f t="shared" si="39"/>
      </c>
      <c r="E416" s="6">
        <f t="shared" si="40"/>
      </c>
      <c r="F416" s="6">
        <f t="shared" si="41"/>
      </c>
    </row>
    <row r="417" spans="1:6" ht="12.75">
      <c r="A417" s="4">
        <f t="shared" si="36"/>
      </c>
      <c r="B417" s="50">
        <f t="shared" si="37"/>
      </c>
      <c r="C417" s="6">
        <f t="shared" si="38"/>
      </c>
      <c r="D417" s="6">
        <f t="shared" si="39"/>
      </c>
      <c r="E417" s="6">
        <f t="shared" si="40"/>
      </c>
      <c r="F417" s="6">
        <f t="shared" si="41"/>
      </c>
    </row>
    <row r="418" spans="1:6" ht="12.75">
      <c r="A418" s="4">
        <f t="shared" si="36"/>
      </c>
      <c r="B418" s="50">
        <f t="shared" si="37"/>
      </c>
      <c r="C418" s="6">
        <f t="shared" si="38"/>
      </c>
      <c r="D418" s="6">
        <f t="shared" si="39"/>
      </c>
      <c r="E418" s="6">
        <f t="shared" si="40"/>
      </c>
      <c r="F418" s="6">
        <f t="shared" si="41"/>
      </c>
    </row>
    <row r="419" spans="1:6" ht="12.75">
      <c r="A419" s="4">
        <f t="shared" si="36"/>
      </c>
      <c r="B419" s="50">
        <f t="shared" si="37"/>
      </c>
      <c r="C419" s="6">
        <f t="shared" si="38"/>
      </c>
      <c r="D419" s="6">
        <f t="shared" si="39"/>
      </c>
      <c r="E419" s="6">
        <f t="shared" si="40"/>
      </c>
      <c r="F419" s="6">
        <f t="shared" si="41"/>
      </c>
    </row>
    <row r="420" spans="1:6" ht="12.75">
      <c r="A420" s="4">
        <f t="shared" si="36"/>
      </c>
      <c r="B420" s="50">
        <f t="shared" si="37"/>
      </c>
      <c r="C420" s="6">
        <f t="shared" si="38"/>
      </c>
      <c r="D420" s="6">
        <f t="shared" si="39"/>
      </c>
      <c r="E420" s="6">
        <f t="shared" si="40"/>
      </c>
      <c r="F420" s="6">
        <f t="shared" si="41"/>
      </c>
    </row>
    <row r="421" spans="1:6" ht="12.75">
      <c r="A421" s="4">
        <f t="shared" si="36"/>
      </c>
      <c r="B421" s="50">
        <f t="shared" si="37"/>
      </c>
      <c r="C421" s="6">
        <f t="shared" si="38"/>
      </c>
      <c r="D421" s="6">
        <f t="shared" si="39"/>
      </c>
      <c r="E421" s="6">
        <f t="shared" si="40"/>
      </c>
      <c r="F421" s="6">
        <f t="shared" si="41"/>
      </c>
    </row>
    <row r="422" spans="1:6" ht="12.75">
      <c r="A422" s="4">
        <f t="shared" si="36"/>
      </c>
      <c r="B422" s="50">
        <f t="shared" si="37"/>
      </c>
      <c r="C422" s="6">
        <f t="shared" si="38"/>
      </c>
      <c r="D422" s="6">
        <f t="shared" si="39"/>
      </c>
      <c r="E422" s="6">
        <f t="shared" si="40"/>
      </c>
      <c r="F422" s="6">
        <f t="shared" si="41"/>
      </c>
    </row>
    <row r="423" spans="1:6" ht="12.75">
      <c r="A423" s="4">
        <f t="shared" si="36"/>
      </c>
      <c r="B423" s="50">
        <f t="shared" si="37"/>
      </c>
      <c r="C423" s="6">
        <f t="shared" si="38"/>
      </c>
      <c r="D423" s="6">
        <f t="shared" si="39"/>
      </c>
      <c r="E423" s="6">
        <f t="shared" si="40"/>
      </c>
      <c r="F423" s="6">
        <f t="shared" si="41"/>
      </c>
    </row>
    <row r="424" spans="1:6" ht="12.75">
      <c r="A424" s="4">
        <f t="shared" si="36"/>
      </c>
      <c r="B424" s="50">
        <f t="shared" si="37"/>
      </c>
      <c r="C424" s="6">
        <f t="shared" si="38"/>
      </c>
      <c r="D424" s="6">
        <f t="shared" si="39"/>
      </c>
      <c r="E424" s="6">
        <f t="shared" si="40"/>
      </c>
      <c r="F424" s="6">
        <f t="shared" si="41"/>
      </c>
    </row>
    <row r="425" spans="1:6" ht="12.75">
      <c r="A425" s="4">
        <f t="shared" si="36"/>
      </c>
      <c r="B425" s="50">
        <f t="shared" si="37"/>
      </c>
      <c r="C425" s="6">
        <f t="shared" si="38"/>
      </c>
      <c r="D425" s="6">
        <f t="shared" si="39"/>
      </c>
      <c r="E425" s="6">
        <f t="shared" si="40"/>
      </c>
      <c r="F425" s="6">
        <f t="shared" si="41"/>
      </c>
    </row>
    <row r="426" spans="1:6" ht="12.75">
      <c r="A426" s="4">
        <f t="shared" si="36"/>
      </c>
      <c r="B426" s="50">
        <f t="shared" si="37"/>
      </c>
      <c r="C426" s="6">
        <f t="shared" si="38"/>
      </c>
      <c r="D426" s="6">
        <f t="shared" si="39"/>
      </c>
      <c r="E426" s="6">
        <f t="shared" si="40"/>
      </c>
      <c r="F426" s="6">
        <f t="shared" si="41"/>
      </c>
    </row>
    <row r="427" spans="1:6" ht="12.75">
      <c r="A427" s="4">
        <f t="shared" si="36"/>
      </c>
      <c r="B427" s="50">
        <f t="shared" si="37"/>
      </c>
      <c r="C427" s="6">
        <f t="shared" si="38"/>
      </c>
      <c r="D427" s="6">
        <f t="shared" si="39"/>
      </c>
      <c r="E427" s="6">
        <f t="shared" si="40"/>
      </c>
      <c r="F427" s="6">
        <f t="shared" si="41"/>
      </c>
    </row>
    <row r="428" spans="1:6" ht="12.75">
      <c r="A428" s="4">
        <f t="shared" si="36"/>
      </c>
      <c r="B428" s="50">
        <f t="shared" si="37"/>
      </c>
      <c r="C428" s="6">
        <f t="shared" si="38"/>
      </c>
      <c r="D428" s="6">
        <f t="shared" si="39"/>
      </c>
      <c r="E428" s="6">
        <f t="shared" si="40"/>
      </c>
      <c r="F428" s="6">
        <f t="shared" si="41"/>
      </c>
    </row>
    <row r="429" spans="1:6" ht="12.75">
      <c r="A429" s="4">
        <f t="shared" si="36"/>
      </c>
      <c r="B429" s="50">
        <f t="shared" si="37"/>
      </c>
      <c r="C429" s="6">
        <f t="shared" si="38"/>
      </c>
      <c r="D429" s="6">
        <f t="shared" si="39"/>
      </c>
      <c r="E429" s="6">
        <f t="shared" si="40"/>
      </c>
      <c r="F429" s="6">
        <f t="shared" si="41"/>
      </c>
    </row>
    <row r="430" spans="1:6" ht="12.75">
      <c r="A430" s="4">
        <f t="shared" si="36"/>
      </c>
      <c r="B430" s="50">
        <f t="shared" si="37"/>
      </c>
      <c r="C430" s="6">
        <f t="shared" si="38"/>
      </c>
      <c r="D430" s="6">
        <f t="shared" si="39"/>
      </c>
      <c r="E430" s="6">
        <f t="shared" si="40"/>
      </c>
      <c r="F430" s="6">
        <f t="shared" si="41"/>
      </c>
    </row>
    <row r="431" spans="1:6" ht="12.75">
      <c r="A431" s="4">
        <f t="shared" si="36"/>
      </c>
      <c r="B431" s="50">
        <f t="shared" si="37"/>
      </c>
      <c r="C431" s="6">
        <f t="shared" si="38"/>
      </c>
      <c r="D431" s="6">
        <f t="shared" si="39"/>
      </c>
      <c r="E431" s="6">
        <f t="shared" si="40"/>
      </c>
      <c r="F431" s="6">
        <f t="shared" si="41"/>
      </c>
    </row>
    <row r="432" spans="1:6" ht="12.75">
      <c r="A432" s="4">
        <f t="shared" si="36"/>
      </c>
      <c r="B432" s="50">
        <f t="shared" si="37"/>
      </c>
      <c r="C432" s="6">
        <f t="shared" si="38"/>
      </c>
      <c r="D432" s="6">
        <f t="shared" si="39"/>
      </c>
      <c r="E432" s="6">
        <f t="shared" si="40"/>
      </c>
      <c r="F432" s="6">
        <f t="shared" si="41"/>
      </c>
    </row>
    <row r="433" spans="1:6" ht="12.75">
      <c r="A433" s="4">
        <f t="shared" si="36"/>
      </c>
      <c r="B433" s="50">
        <f t="shared" si="37"/>
      </c>
      <c r="C433" s="6">
        <f t="shared" si="38"/>
      </c>
      <c r="D433" s="6">
        <f t="shared" si="39"/>
      </c>
      <c r="E433" s="6">
        <f t="shared" si="40"/>
      </c>
      <c r="F433" s="6">
        <f t="shared" si="41"/>
      </c>
    </row>
    <row r="434" spans="1:6" ht="12.75">
      <c r="A434" s="4">
        <f t="shared" si="36"/>
      </c>
      <c r="B434" s="50">
        <f t="shared" si="37"/>
      </c>
      <c r="C434" s="6">
        <f t="shared" si="38"/>
      </c>
      <c r="D434" s="6">
        <f t="shared" si="39"/>
      </c>
      <c r="E434" s="6">
        <f t="shared" si="40"/>
      </c>
      <c r="F434" s="6">
        <f t="shared" si="41"/>
      </c>
    </row>
    <row r="435" spans="1:6" ht="12.75">
      <c r="A435" s="4">
        <f t="shared" si="36"/>
      </c>
      <c r="B435" s="50">
        <f t="shared" si="37"/>
      </c>
      <c r="C435" s="6">
        <f t="shared" si="38"/>
      </c>
      <c r="D435" s="6">
        <f t="shared" si="39"/>
      </c>
      <c r="E435" s="6">
        <f t="shared" si="40"/>
      </c>
      <c r="F435" s="6">
        <f t="shared" si="41"/>
      </c>
    </row>
    <row r="436" spans="1:6" ht="12.75">
      <c r="A436" s="4">
        <f t="shared" si="36"/>
      </c>
      <c r="B436" s="50">
        <f t="shared" si="37"/>
      </c>
      <c r="C436" s="6">
        <f t="shared" si="38"/>
      </c>
      <c r="D436" s="6">
        <f t="shared" si="39"/>
      </c>
      <c r="E436" s="6">
        <f t="shared" si="40"/>
      </c>
      <c r="F436" s="6">
        <f t="shared" si="41"/>
      </c>
    </row>
    <row r="437" spans="1:6" ht="12.75">
      <c r="A437" s="4">
        <f t="shared" si="36"/>
      </c>
      <c r="B437" s="50">
        <f t="shared" si="37"/>
      </c>
      <c r="C437" s="6">
        <f t="shared" si="38"/>
      </c>
      <c r="D437" s="6">
        <f t="shared" si="39"/>
      </c>
      <c r="E437" s="6">
        <f t="shared" si="40"/>
      </c>
      <c r="F437" s="6">
        <f t="shared" si="41"/>
      </c>
    </row>
    <row r="438" spans="1:6" ht="12.75">
      <c r="A438" s="4">
        <f t="shared" si="36"/>
      </c>
      <c r="B438" s="50">
        <f t="shared" si="37"/>
      </c>
      <c r="C438" s="6">
        <f t="shared" si="38"/>
      </c>
      <c r="D438" s="6">
        <f t="shared" si="39"/>
      </c>
      <c r="E438" s="6">
        <f t="shared" si="40"/>
      </c>
      <c r="F438" s="6">
        <f t="shared" si="41"/>
      </c>
    </row>
    <row r="439" spans="1:6" ht="12.75">
      <c r="A439" s="4">
        <f t="shared" si="36"/>
      </c>
      <c r="B439" s="50">
        <f t="shared" si="37"/>
      </c>
      <c r="C439" s="6">
        <f t="shared" si="38"/>
      </c>
      <c r="D439" s="6">
        <f t="shared" si="39"/>
      </c>
      <c r="E439" s="6">
        <f t="shared" si="40"/>
      </c>
      <c r="F439" s="6">
        <f t="shared" si="41"/>
      </c>
    </row>
    <row r="440" spans="1:6" ht="12.75">
      <c r="A440" s="4">
        <f t="shared" si="36"/>
      </c>
      <c r="B440" s="50">
        <f t="shared" si="37"/>
      </c>
      <c r="C440" s="6">
        <f t="shared" si="38"/>
      </c>
      <c r="D440" s="6">
        <f t="shared" si="39"/>
      </c>
      <c r="E440" s="6">
        <f t="shared" si="40"/>
      </c>
      <c r="F440" s="6">
        <f t="shared" si="41"/>
      </c>
    </row>
    <row r="441" spans="1:6" ht="12.75">
      <c r="A441" s="4">
        <f t="shared" si="36"/>
      </c>
      <c r="B441" s="50">
        <f t="shared" si="37"/>
      </c>
      <c r="C441" s="6">
        <f t="shared" si="38"/>
      </c>
      <c r="D441" s="6">
        <f t="shared" si="39"/>
      </c>
      <c r="E441" s="6">
        <f t="shared" si="40"/>
      </c>
      <c r="F441" s="6">
        <f t="shared" si="41"/>
      </c>
    </row>
    <row r="442" spans="1:6" ht="12.75">
      <c r="A442" s="4">
        <f t="shared" si="36"/>
      </c>
      <c r="B442" s="50">
        <f t="shared" si="37"/>
      </c>
      <c r="C442" s="6">
        <f t="shared" si="38"/>
      </c>
      <c r="D442" s="6">
        <f t="shared" si="39"/>
      </c>
      <c r="E442" s="6">
        <f t="shared" si="40"/>
      </c>
      <c r="F442" s="6">
        <f t="shared" si="41"/>
      </c>
    </row>
    <row r="443" spans="1:6" ht="12.75">
      <c r="A443" s="4">
        <f t="shared" si="36"/>
      </c>
      <c r="B443" s="50">
        <f t="shared" si="37"/>
      </c>
      <c r="C443" s="6">
        <f t="shared" si="38"/>
      </c>
      <c r="D443" s="6">
        <f t="shared" si="39"/>
      </c>
      <c r="E443" s="6">
        <f t="shared" si="40"/>
      </c>
      <c r="F443" s="6">
        <f t="shared" si="41"/>
      </c>
    </row>
    <row r="444" spans="1:6" ht="12.75">
      <c r="A444" s="4">
        <f t="shared" si="36"/>
      </c>
      <c r="B444" s="50">
        <f t="shared" si="37"/>
      </c>
      <c r="C444" s="6">
        <f t="shared" si="38"/>
      </c>
      <c r="D444" s="6">
        <f t="shared" si="39"/>
      </c>
      <c r="E444" s="6">
        <f t="shared" si="40"/>
      </c>
      <c r="F444" s="6">
        <f t="shared" si="41"/>
      </c>
    </row>
    <row r="445" spans="1:6" ht="12.75">
      <c r="A445" s="4">
        <f t="shared" si="36"/>
      </c>
      <c r="B445" s="50">
        <f t="shared" si="37"/>
      </c>
      <c r="C445" s="6">
        <f t="shared" si="38"/>
      </c>
      <c r="D445" s="6">
        <f t="shared" si="39"/>
      </c>
      <c r="E445" s="6">
        <f t="shared" si="40"/>
      </c>
      <c r="F445" s="6">
        <f t="shared" si="41"/>
      </c>
    </row>
    <row r="446" spans="1:6" ht="12.75">
      <c r="A446" s="4">
        <f t="shared" si="36"/>
      </c>
      <c r="B446" s="50">
        <f t="shared" si="37"/>
      </c>
      <c r="C446" s="6">
        <f t="shared" si="38"/>
      </c>
      <c r="D446" s="6">
        <f t="shared" si="39"/>
      </c>
      <c r="E446" s="6">
        <f t="shared" si="40"/>
      </c>
      <c r="F446" s="6">
        <f t="shared" si="41"/>
      </c>
    </row>
    <row r="447" spans="1:6" ht="12.75">
      <c r="A447" s="4">
        <f t="shared" si="36"/>
      </c>
      <c r="B447" s="50">
        <f t="shared" si="37"/>
      </c>
      <c r="C447" s="6">
        <f t="shared" si="38"/>
      </c>
      <c r="D447" s="6">
        <f t="shared" si="39"/>
      </c>
      <c r="E447" s="6">
        <f t="shared" si="40"/>
      </c>
      <c r="F447" s="6">
        <f t="shared" si="41"/>
      </c>
    </row>
    <row r="448" spans="1:6" ht="12.75">
      <c r="A448" s="4">
        <f t="shared" si="36"/>
      </c>
      <c r="B448" s="50">
        <f t="shared" si="37"/>
      </c>
      <c r="C448" s="6">
        <f t="shared" si="38"/>
      </c>
      <c r="D448" s="6">
        <f t="shared" si="39"/>
      </c>
      <c r="E448" s="6">
        <f t="shared" si="40"/>
      </c>
      <c r="F448" s="6">
        <f t="shared" si="41"/>
      </c>
    </row>
    <row r="449" spans="1:6" ht="12.75">
      <c r="A449" s="4">
        <f t="shared" si="36"/>
      </c>
      <c r="B449" s="50">
        <f t="shared" si="37"/>
      </c>
      <c r="C449" s="6">
        <f t="shared" si="38"/>
      </c>
      <c r="D449" s="6">
        <f t="shared" si="39"/>
      </c>
      <c r="E449" s="6">
        <f t="shared" si="40"/>
      </c>
      <c r="F449" s="6">
        <f t="shared" si="41"/>
      </c>
    </row>
    <row r="450" spans="1:6" ht="12.75">
      <c r="A450" s="4">
        <f t="shared" si="36"/>
      </c>
      <c r="B450" s="50">
        <f t="shared" si="37"/>
      </c>
      <c r="C450" s="6">
        <f t="shared" si="38"/>
      </c>
      <c r="D450" s="6">
        <f t="shared" si="39"/>
      </c>
      <c r="E450" s="6">
        <f t="shared" si="40"/>
      </c>
      <c r="F450" s="6">
        <f t="shared" si="41"/>
      </c>
    </row>
    <row r="451" spans="1:6" ht="12.75">
      <c r="A451" s="4">
        <f t="shared" si="36"/>
      </c>
      <c r="B451" s="50">
        <f t="shared" si="37"/>
      </c>
      <c r="C451" s="6">
        <f t="shared" si="38"/>
      </c>
      <c r="D451" s="6">
        <f t="shared" si="39"/>
      </c>
      <c r="E451" s="6">
        <f t="shared" si="40"/>
      </c>
      <c r="F451" s="6">
        <f t="shared" si="41"/>
      </c>
    </row>
    <row r="452" spans="1:6" ht="12.75">
      <c r="A452" s="4">
        <f aca="true" t="shared" si="42" ref="A452:A483">IF(F451="","",IF(OR(A451&gt;=nper,ROUND(F451,2)&lt;=0),"",A451+1))</f>
      </c>
      <c r="B452" s="50">
        <f aca="true" t="shared" si="43" ref="B452:B483">IF(A452="","",IF(MONTH(DATE(YEAR(fpdate),MONTH(fpdate)+(A452-1),DAY(fpdate)))&gt;(MONTH(fpdate)+MOD((A452-1),12)),DATE(YEAR(fpdate),MONTH(fpdate)+(A452-1)+1,0),DATE(YEAR(fpdate),MONTH(fpdate)+(A452-1),DAY(fpdate))))</f>
      </c>
      <c r="C452" s="6">
        <f aca="true" t="shared" si="44" ref="C452:C483">IF(A452="","",IF(OR(A452=nper,payment&gt;ROUND((1+rate)*F451,2)),ROUND((1+rate)*F451,2),payment))</f>
      </c>
      <c r="D452" s="6">
        <f aca="true" t="shared" si="45" ref="D452:D483">IF(A452="","",ROUND(rate*F451,2))</f>
      </c>
      <c r="E452" s="6">
        <f aca="true" t="shared" si="46" ref="E452:E483">IF(A452="","",C452-D452)</f>
      </c>
      <c r="F452" s="6">
        <f aca="true" t="shared" si="47" ref="F452:F483">IF(A452="","",F451-E452)</f>
      </c>
    </row>
    <row r="453" spans="1:6" ht="12.75">
      <c r="A453" s="4">
        <f t="shared" si="42"/>
      </c>
      <c r="B453" s="50">
        <f t="shared" si="43"/>
      </c>
      <c r="C453" s="6">
        <f t="shared" si="44"/>
      </c>
      <c r="D453" s="6">
        <f t="shared" si="45"/>
      </c>
      <c r="E453" s="6">
        <f t="shared" si="46"/>
      </c>
      <c r="F453" s="6">
        <f t="shared" si="47"/>
      </c>
    </row>
    <row r="454" spans="1:6" ht="12.75">
      <c r="A454" s="4">
        <f t="shared" si="42"/>
      </c>
      <c r="B454" s="50">
        <f t="shared" si="43"/>
      </c>
      <c r="C454" s="6">
        <f t="shared" si="44"/>
      </c>
      <c r="D454" s="6">
        <f t="shared" si="45"/>
      </c>
      <c r="E454" s="6">
        <f t="shared" si="46"/>
      </c>
      <c r="F454" s="6">
        <f t="shared" si="47"/>
      </c>
    </row>
    <row r="455" spans="1:6" ht="12.75">
      <c r="A455" s="4">
        <f t="shared" si="42"/>
      </c>
      <c r="B455" s="50">
        <f t="shared" si="43"/>
      </c>
      <c r="C455" s="6">
        <f t="shared" si="44"/>
      </c>
      <c r="D455" s="6">
        <f t="shared" si="45"/>
      </c>
      <c r="E455" s="6">
        <f t="shared" si="46"/>
      </c>
      <c r="F455" s="6">
        <f t="shared" si="47"/>
      </c>
    </row>
    <row r="456" spans="1:6" ht="12.75">
      <c r="A456" s="4">
        <f t="shared" si="42"/>
      </c>
      <c r="B456" s="50">
        <f t="shared" si="43"/>
      </c>
      <c r="C456" s="6">
        <f t="shared" si="44"/>
      </c>
      <c r="D456" s="6">
        <f t="shared" si="45"/>
      </c>
      <c r="E456" s="6">
        <f t="shared" si="46"/>
      </c>
      <c r="F456" s="6">
        <f t="shared" si="47"/>
      </c>
    </row>
    <row r="457" spans="1:6" ht="12.75">
      <c r="A457" s="4">
        <f t="shared" si="42"/>
      </c>
      <c r="B457" s="50">
        <f t="shared" si="43"/>
      </c>
      <c r="C457" s="6">
        <f t="shared" si="44"/>
      </c>
      <c r="D457" s="6">
        <f t="shared" si="45"/>
      </c>
      <c r="E457" s="6">
        <f t="shared" si="46"/>
      </c>
      <c r="F457" s="6">
        <f t="shared" si="47"/>
      </c>
    </row>
    <row r="458" spans="1:6" ht="12.75">
      <c r="A458" s="4">
        <f t="shared" si="42"/>
      </c>
      <c r="B458" s="50">
        <f t="shared" si="43"/>
      </c>
      <c r="C458" s="6">
        <f t="shared" si="44"/>
      </c>
      <c r="D458" s="6">
        <f t="shared" si="45"/>
      </c>
      <c r="E458" s="6">
        <f t="shared" si="46"/>
      </c>
      <c r="F458" s="6">
        <f t="shared" si="47"/>
      </c>
    </row>
    <row r="459" spans="1:6" ht="12.75">
      <c r="A459" s="4">
        <f t="shared" si="42"/>
      </c>
      <c r="B459" s="50">
        <f t="shared" si="43"/>
      </c>
      <c r="C459" s="6">
        <f t="shared" si="44"/>
      </c>
      <c r="D459" s="6">
        <f t="shared" si="45"/>
      </c>
      <c r="E459" s="6">
        <f t="shared" si="46"/>
      </c>
      <c r="F459" s="6">
        <f t="shared" si="47"/>
      </c>
    </row>
    <row r="460" spans="1:6" ht="12.75">
      <c r="A460" s="4">
        <f t="shared" si="42"/>
      </c>
      <c r="B460" s="50">
        <f t="shared" si="43"/>
      </c>
      <c r="C460" s="6">
        <f t="shared" si="44"/>
      </c>
      <c r="D460" s="6">
        <f t="shared" si="45"/>
      </c>
      <c r="E460" s="6">
        <f t="shared" si="46"/>
      </c>
      <c r="F460" s="6">
        <f t="shared" si="47"/>
      </c>
    </row>
    <row r="461" spans="1:6" ht="12.75">
      <c r="A461" s="4">
        <f t="shared" si="42"/>
      </c>
      <c r="B461" s="50">
        <f t="shared" si="43"/>
      </c>
      <c r="C461" s="6">
        <f t="shared" si="44"/>
      </c>
      <c r="D461" s="6">
        <f t="shared" si="45"/>
      </c>
      <c r="E461" s="6">
        <f t="shared" si="46"/>
      </c>
      <c r="F461" s="6">
        <f t="shared" si="47"/>
      </c>
    </row>
    <row r="462" spans="1:6" ht="12.75">
      <c r="A462" s="4">
        <f t="shared" si="42"/>
      </c>
      <c r="B462" s="50">
        <f t="shared" si="43"/>
      </c>
      <c r="C462" s="6">
        <f t="shared" si="44"/>
      </c>
      <c r="D462" s="6">
        <f t="shared" si="45"/>
      </c>
      <c r="E462" s="6">
        <f t="shared" si="46"/>
      </c>
      <c r="F462" s="6">
        <f t="shared" si="47"/>
      </c>
    </row>
    <row r="463" spans="1:6" ht="12.75">
      <c r="A463" s="4">
        <f t="shared" si="42"/>
      </c>
      <c r="B463" s="50">
        <f t="shared" si="43"/>
      </c>
      <c r="C463" s="6">
        <f t="shared" si="44"/>
      </c>
      <c r="D463" s="6">
        <f t="shared" si="45"/>
      </c>
      <c r="E463" s="6">
        <f t="shared" si="46"/>
      </c>
      <c r="F463" s="6">
        <f t="shared" si="47"/>
      </c>
    </row>
    <row r="464" spans="1:6" ht="12.75">
      <c r="A464" s="4">
        <f t="shared" si="42"/>
      </c>
      <c r="B464" s="50">
        <f t="shared" si="43"/>
      </c>
      <c r="C464" s="6">
        <f t="shared" si="44"/>
      </c>
      <c r="D464" s="6">
        <f t="shared" si="45"/>
      </c>
      <c r="E464" s="6">
        <f t="shared" si="46"/>
      </c>
      <c r="F464" s="6">
        <f t="shared" si="47"/>
      </c>
    </row>
    <row r="465" spans="1:6" ht="12.75">
      <c r="A465" s="4">
        <f t="shared" si="42"/>
      </c>
      <c r="B465" s="50">
        <f t="shared" si="43"/>
      </c>
      <c r="C465" s="6">
        <f t="shared" si="44"/>
      </c>
      <c r="D465" s="6">
        <f t="shared" si="45"/>
      </c>
      <c r="E465" s="6">
        <f t="shared" si="46"/>
      </c>
      <c r="F465" s="6">
        <f t="shared" si="47"/>
      </c>
    </row>
    <row r="466" spans="1:6" ht="12.75">
      <c r="A466" s="4">
        <f t="shared" si="42"/>
      </c>
      <c r="B466" s="50">
        <f t="shared" si="43"/>
      </c>
      <c r="C466" s="6">
        <f t="shared" si="44"/>
      </c>
      <c r="D466" s="6">
        <f t="shared" si="45"/>
      </c>
      <c r="E466" s="6">
        <f t="shared" si="46"/>
      </c>
      <c r="F466" s="6">
        <f t="shared" si="47"/>
      </c>
    </row>
    <row r="467" spans="1:6" ht="12.75">
      <c r="A467" s="4">
        <f t="shared" si="42"/>
      </c>
      <c r="B467" s="50">
        <f t="shared" si="43"/>
      </c>
      <c r="C467" s="6">
        <f t="shared" si="44"/>
      </c>
      <c r="D467" s="6">
        <f t="shared" si="45"/>
      </c>
      <c r="E467" s="6">
        <f t="shared" si="46"/>
      </c>
      <c r="F467" s="6">
        <f t="shared" si="47"/>
      </c>
    </row>
    <row r="468" spans="1:6" ht="12.75">
      <c r="A468" s="4">
        <f t="shared" si="42"/>
      </c>
      <c r="B468" s="50">
        <f t="shared" si="43"/>
      </c>
      <c r="C468" s="6">
        <f t="shared" si="44"/>
      </c>
      <c r="D468" s="6">
        <f t="shared" si="45"/>
      </c>
      <c r="E468" s="6">
        <f t="shared" si="46"/>
      </c>
      <c r="F468" s="6">
        <f t="shared" si="47"/>
      </c>
    </row>
    <row r="469" spans="1:6" ht="12.75">
      <c r="A469" s="4">
        <f t="shared" si="42"/>
      </c>
      <c r="B469" s="50">
        <f t="shared" si="43"/>
      </c>
      <c r="C469" s="6">
        <f t="shared" si="44"/>
      </c>
      <c r="D469" s="6">
        <f t="shared" si="45"/>
      </c>
      <c r="E469" s="6">
        <f t="shared" si="46"/>
      </c>
      <c r="F469" s="6">
        <f t="shared" si="47"/>
      </c>
    </row>
    <row r="470" spans="1:6" ht="12.75">
      <c r="A470" s="4">
        <f t="shared" si="42"/>
      </c>
      <c r="B470" s="50">
        <f t="shared" si="43"/>
      </c>
      <c r="C470" s="6">
        <f t="shared" si="44"/>
      </c>
      <c r="D470" s="6">
        <f t="shared" si="45"/>
      </c>
      <c r="E470" s="6">
        <f t="shared" si="46"/>
      </c>
      <c r="F470" s="6">
        <f t="shared" si="47"/>
      </c>
    </row>
    <row r="471" spans="1:6" ht="12.75">
      <c r="A471" s="4">
        <f t="shared" si="42"/>
      </c>
      <c r="B471" s="50">
        <f t="shared" si="43"/>
      </c>
      <c r="C471" s="6">
        <f t="shared" si="44"/>
      </c>
      <c r="D471" s="6">
        <f t="shared" si="45"/>
      </c>
      <c r="E471" s="6">
        <f t="shared" si="46"/>
      </c>
      <c r="F471" s="6">
        <f t="shared" si="47"/>
      </c>
    </row>
    <row r="472" spans="1:6" ht="12.75">
      <c r="A472" s="4">
        <f t="shared" si="42"/>
      </c>
      <c r="B472" s="50">
        <f t="shared" si="43"/>
      </c>
      <c r="C472" s="6">
        <f t="shared" si="44"/>
      </c>
      <c r="D472" s="6">
        <f t="shared" si="45"/>
      </c>
      <c r="E472" s="6">
        <f t="shared" si="46"/>
      </c>
      <c r="F472" s="6">
        <f t="shared" si="47"/>
      </c>
    </row>
    <row r="473" spans="1:6" ht="12.75">
      <c r="A473" s="4">
        <f t="shared" si="42"/>
      </c>
      <c r="B473" s="50">
        <f t="shared" si="43"/>
      </c>
      <c r="C473" s="6">
        <f t="shared" si="44"/>
      </c>
      <c r="D473" s="6">
        <f t="shared" si="45"/>
      </c>
      <c r="E473" s="6">
        <f t="shared" si="46"/>
      </c>
      <c r="F473" s="6">
        <f t="shared" si="47"/>
      </c>
    </row>
    <row r="474" spans="1:6" ht="12.75">
      <c r="A474" s="4">
        <f t="shared" si="42"/>
      </c>
      <c r="B474" s="50">
        <f t="shared" si="43"/>
      </c>
      <c r="C474" s="6">
        <f t="shared" si="44"/>
      </c>
      <c r="D474" s="6">
        <f t="shared" si="45"/>
      </c>
      <c r="E474" s="6">
        <f t="shared" si="46"/>
      </c>
      <c r="F474" s="6">
        <f t="shared" si="47"/>
      </c>
    </row>
    <row r="475" spans="1:6" ht="12.75">
      <c r="A475" s="4">
        <f t="shared" si="42"/>
      </c>
      <c r="B475" s="50">
        <f t="shared" si="43"/>
      </c>
      <c r="C475" s="6">
        <f t="shared" si="44"/>
      </c>
      <c r="D475" s="6">
        <f t="shared" si="45"/>
      </c>
      <c r="E475" s="6">
        <f t="shared" si="46"/>
      </c>
      <c r="F475" s="6">
        <f t="shared" si="47"/>
      </c>
    </row>
    <row r="476" spans="1:6" ht="12.75">
      <c r="A476" s="4">
        <f t="shared" si="42"/>
      </c>
      <c r="B476" s="50">
        <f t="shared" si="43"/>
      </c>
      <c r="C476" s="6">
        <f t="shared" si="44"/>
      </c>
      <c r="D476" s="6">
        <f t="shared" si="45"/>
      </c>
      <c r="E476" s="6">
        <f t="shared" si="46"/>
      </c>
      <c r="F476" s="6">
        <f t="shared" si="47"/>
      </c>
    </row>
    <row r="477" spans="1:6" ht="12.75">
      <c r="A477" s="4">
        <f t="shared" si="42"/>
      </c>
      <c r="B477" s="50">
        <f t="shared" si="43"/>
      </c>
      <c r="C477" s="6">
        <f t="shared" si="44"/>
      </c>
      <c r="D477" s="6">
        <f t="shared" si="45"/>
      </c>
      <c r="E477" s="6">
        <f t="shared" si="46"/>
      </c>
      <c r="F477" s="6">
        <f t="shared" si="47"/>
      </c>
    </row>
    <row r="478" spans="1:6" ht="12.75">
      <c r="A478" s="4">
        <f t="shared" si="42"/>
      </c>
      <c r="B478" s="50">
        <f t="shared" si="43"/>
      </c>
      <c r="C478" s="6">
        <f t="shared" si="44"/>
      </c>
      <c r="D478" s="6">
        <f t="shared" si="45"/>
      </c>
      <c r="E478" s="6">
        <f t="shared" si="46"/>
      </c>
      <c r="F478" s="6">
        <f t="shared" si="47"/>
      </c>
    </row>
    <row r="479" spans="1:6" ht="12.75">
      <c r="A479" s="4">
        <f t="shared" si="42"/>
      </c>
      <c r="B479" s="50">
        <f t="shared" si="43"/>
      </c>
      <c r="C479" s="6">
        <f t="shared" si="44"/>
      </c>
      <c r="D479" s="6">
        <f t="shared" si="45"/>
      </c>
      <c r="E479" s="6">
        <f t="shared" si="46"/>
      </c>
      <c r="F479" s="6">
        <f t="shared" si="47"/>
      </c>
    </row>
    <row r="480" spans="1:6" ht="12.75">
      <c r="A480" s="4">
        <f t="shared" si="42"/>
      </c>
      <c r="B480" s="50">
        <f t="shared" si="43"/>
      </c>
      <c r="C480" s="6">
        <f t="shared" si="44"/>
      </c>
      <c r="D480" s="6">
        <f t="shared" si="45"/>
      </c>
      <c r="E480" s="6">
        <f t="shared" si="46"/>
      </c>
      <c r="F480" s="6">
        <f t="shared" si="47"/>
      </c>
    </row>
    <row r="481" spans="1:6" ht="12.75">
      <c r="A481" s="4">
        <f t="shared" si="42"/>
      </c>
      <c r="B481" s="50">
        <f t="shared" si="43"/>
      </c>
      <c r="C481" s="6">
        <f t="shared" si="44"/>
      </c>
      <c r="D481" s="6">
        <f t="shared" si="45"/>
      </c>
      <c r="E481" s="6">
        <f t="shared" si="46"/>
      </c>
      <c r="F481" s="6">
        <f t="shared" si="47"/>
      </c>
    </row>
    <row r="482" spans="1:6" ht="12.75">
      <c r="A482" s="4">
        <f t="shared" si="42"/>
      </c>
      <c r="B482" s="50">
        <f t="shared" si="43"/>
      </c>
      <c r="C482" s="6">
        <f t="shared" si="44"/>
      </c>
      <c r="D482" s="6">
        <f t="shared" si="45"/>
      </c>
      <c r="E482" s="6">
        <f t="shared" si="46"/>
      </c>
      <c r="F482" s="6">
        <f t="shared" si="47"/>
      </c>
    </row>
    <row r="483" spans="1:6" ht="12.75">
      <c r="A483" s="4">
        <f t="shared" si="42"/>
      </c>
      <c r="B483" s="50">
        <f t="shared" si="43"/>
      </c>
      <c r="C483" s="6">
        <f t="shared" si="44"/>
      </c>
      <c r="D483" s="6">
        <f t="shared" si="45"/>
      </c>
      <c r="E483" s="6">
        <f t="shared" si="46"/>
      </c>
      <c r="F483" s="6">
        <f t="shared" si="47"/>
      </c>
    </row>
    <row r="484" spans="1:6" ht="12.75">
      <c r="A484" s="1"/>
      <c r="B484" s="1"/>
      <c r="C484" s="1"/>
      <c r="D484" s="1"/>
      <c r="E484" s="1"/>
      <c r="F484" s="13">
        <f ca="1">IF(OFFSET(F484,-1,0,1,1)="","",ROUND(OFFSET(F484,-1,0,1,1),0))</f>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Equity Loan Calculator</dc:title>
  <dc:subject/>
  <dc:creator>www.vertex42.com</dc:creator>
  <cp:keywords/>
  <dc:description>(c) 2007 Vertex42 LLC. All Rights Reserved.</dc:description>
  <cp:lastModifiedBy>Vertex42</cp:lastModifiedBy>
  <cp:lastPrinted>2007-07-13T02:55:11Z</cp:lastPrinted>
  <dcterms:created xsi:type="dcterms:W3CDTF">2005-04-07T23:28:21Z</dcterms:created>
  <dcterms:modified xsi:type="dcterms:W3CDTF">2009-02-09T17:42:11Z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2007 Vertex42 LLC</vt:lpwstr>
  </property>
  <property fmtid="{D5CDD505-2E9C-101B-9397-08002B2CF9AE}" pid="3" name="Version">
    <vt:lpwstr>1.2.0</vt:lpwstr>
  </property>
</Properties>
</file>