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Retirement &amp; Savings\"/>
    </mc:Choice>
  </mc:AlternateContent>
  <xr:revisionPtr revIDLastSave="0" documentId="13_ncr:1_{FB9F3692-8198-4620-96BB-C70C355747E3}" xr6:coauthVersionLast="47" xr6:coauthVersionMax="47" xr10:uidLastSave="{00000000-0000-0000-0000-000000000000}"/>
  <bookViews>
    <workbookView xWindow="4680" yWindow="1920" windowWidth="35400" windowHeight="21360" xr2:uid="{00000000-000D-0000-FFFF-FFFF00000000}"/>
  </bookViews>
  <sheets>
    <sheet name="Calculator" sheetId="1" r:id="rId1"/>
    <sheet name="Charts" sheetId="2" r:id="rId2"/>
    <sheet name="©" sheetId="4" r:id="rId3"/>
  </sheets>
  <definedNames>
    <definedName name="valuevx">42.314159</definedName>
    <definedName name="vertex42_copyright" hidden="1">"© 2017 by Vertex42.com"</definedName>
    <definedName name="vertex42_id" hidden="1">"traditional-vs-roth-ira.xlsx"</definedName>
    <definedName name="vertex42_title" hidden="1">"Traditional vs. Roth IRA Calculator"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81" i="1"/>
  <c r="G81" i="1"/>
  <c r="B82" i="1"/>
  <c r="G82" i="1"/>
  <c r="B83" i="1"/>
  <c r="G83" i="1"/>
  <c r="B84" i="1"/>
  <c r="G84" i="1"/>
  <c r="B85" i="1"/>
  <c r="G85" i="1"/>
  <c r="B86" i="1"/>
  <c r="G86" i="1"/>
  <c r="B87" i="1"/>
  <c r="G87" i="1"/>
  <c r="B88" i="1"/>
  <c r="G88" i="1"/>
  <c r="B89" i="1"/>
  <c r="G89" i="1"/>
  <c r="B90" i="1"/>
  <c r="G90" i="1"/>
  <c r="B91" i="1"/>
  <c r="G91" i="1"/>
  <c r="B71" i="1"/>
  <c r="G71" i="1"/>
  <c r="B72" i="1"/>
  <c r="G72" i="1"/>
  <c r="B73" i="1"/>
  <c r="G73" i="1"/>
  <c r="B74" i="1"/>
  <c r="G74" i="1"/>
  <c r="B75" i="1"/>
  <c r="G75" i="1"/>
  <c r="B76" i="1"/>
  <c r="G76" i="1"/>
  <c r="B77" i="1"/>
  <c r="G77" i="1"/>
  <c r="B78" i="1"/>
  <c r="G78" i="1"/>
  <c r="B79" i="1"/>
  <c r="G79" i="1"/>
  <c r="B80" i="1"/>
  <c r="G80" i="1"/>
  <c r="B70" i="1"/>
  <c r="G70" i="1"/>
  <c r="B18" i="1"/>
  <c r="B62" i="1"/>
  <c r="G62" i="1"/>
  <c r="B63" i="1"/>
  <c r="G63" i="1"/>
  <c r="B64" i="1"/>
  <c r="G64" i="1"/>
  <c r="B65" i="1"/>
  <c r="G65" i="1"/>
  <c r="B66" i="1"/>
  <c r="G66" i="1"/>
  <c r="B67" i="1"/>
  <c r="G67" i="1"/>
  <c r="B68" i="1"/>
  <c r="G68" i="1"/>
  <c r="B69" i="1"/>
  <c r="G69" i="1"/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2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E11" i="1" l="1"/>
  <c r="J11" i="1" s="1"/>
  <c r="J12" i="1" s="1"/>
  <c r="E97" i="1"/>
  <c r="J13" i="1" l="1"/>
  <c r="E12" i="1"/>
  <c r="E13" i="1" s="1"/>
  <c r="J97" i="1"/>
  <c r="C32" i="1" l="1"/>
  <c r="C30" i="1"/>
  <c r="C31" i="1"/>
  <c r="H30" i="1"/>
  <c r="H28" i="1"/>
  <c r="H31" i="1"/>
  <c r="H29" i="1"/>
  <c r="H33" i="1"/>
  <c r="H32" i="1"/>
  <c r="C29" i="1"/>
  <c r="C28" i="1"/>
  <c r="C33" i="1"/>
  <c r="C27" i="1"/>
  <c r="C22" i="1"/>
  <c r="D22" i="1" s="1"/>
  <c r="E22" i="1" s="1"/>
  <c r="H26" i="1"/>
  <c r="H22" i="1"/>
  <c r="I22" i="1" s="1"/>
  <c r="J22" i="1" s="1"/>
  <c r="C24" i="1"/>
  <c r="H49" i="1"/>
  <c r="H25" i="1"/>
  <c r="H23" i="1"/>
  <c r="I23" i="1" s="1"/>
  <c r="J23" i="1" s="1"/>
  <c r="C26" i="1"/>
  <c r="C25" i="1"/>
  <c r="C48" i="1"/>
  <c r="C23" i="1"/>
  <c r="H24" i="1"/>
  <c r="H27" i="1"/>
  <c r="C40" i="1"/>
  <c r="H46" i="1"/>
  <c r="C37" i="1"/>
  <c r="C41" i="1"/>
  <c r="C36" i="1"/>
  <c r="C34" i="1"/>
  <c r="C45" i="1"/>
  <c r="C51" i="1"/>
  <c r="H34" i="1"/>
  <c r="C50" i="1"/>
  <c r="C47" i="1"/>
  <c r="C43" i="1"/>
  <c r="H47" i="1"/>
  <c r="C39" i="1"/>
  <c r="H37" i="1"/>
  <c r="C38" i="1"/>
  <c r="C44" i="1"/>
  <c r="H41" i="1"/>
  <c r="H38" i="1"/>
  <c r="H40" i="1"/>
  <c r="C42" i="1"/>
  <c r="C49" i="1"/>
  <c r="C46" i="1"/>
  <c r="C35" i="1"/>
  <c r="H45" i="1"/>
  <c r="H35" i="1"/>
  <c r="H42" i="1"/>
  <c r="H36" i="1"/>
  <c r="H51" i="1"/>
  <c r="H50" i="1"/>
  <c r="H48" i="1"/>
  <c r="H44" i="1"/>
  <c r="H43" i="1"/>
  <c r="H39" i="1"/>
  <c r="H71" i="1"/>
  <c r="H79" i="1"/>
  <c r="H87" i="1"/>
  <c r="H90" i="1"/>
  <c r="H73" i="1"/>
  <c r="H77" i="1"/>
  <c r="H82" i="1"/>
  <c r="H80" i="1"/>
  <c r="H85" i="1"/>
  <c r="H88" i="1"/>
  <c r="H89" i="1"/>
  <c r="H78" i="1"/>
  <c r="H83" i="1"/>
  <c r="H81" i="1"/>
  <c r="H75" i="1"/>
  <c r="H86" i="1"/>
  <c r="H76" i="1"/>
  <c r="H74" i="1"/>
  <c r="H91" i="1"/>
  <c r="H84" i="1"/>
  <c r="H72" i="1"/>
  <c r="C71" i="1"/>
  <c r="C81" i="1"/>
  <c r="C90" i="1"/>
  <c r="C76" i="1"/>
  <c r="C73" i="1"/>
  <c r="C80" i="1"/>
  <c r="C86" i="1"/>
  <c r="C83" i="1"/>
  <c r="C82" i="1"/>
  <c r="C88" i="1"/>
  <c r="C91" i="1"/>
  <c r="C74" i="1"/>
  <c r="C78" i="1"/>
  <c r="C75" i="1"/>
  <c r="C72" i="1"/>
  <c r="C77" i="1"/>
  <c r="C89" i="1"/>
  <c r="C87" i="1"/>
  <c r="C85" i="1"/>
  <c r="C84" i="1"/>
  <c r="C79" i="1"/>
  <c r="J15" i="1"/>
  <c r="H70" i="1"/>
  <c r="H68" i="1"/>
  <c r="H69" i="1"/>
  <c r="H66" i="1"/>
  <c r="H63" i="1"/>
  <c r="H62" i="1"/>
  <c r="H67" i="1"/>
  <c r="H65" i="1"/>
  <c r="H64" i="1"/>
  <c r="H52" i="1"/>
  <c r="H61" i="1"/>
  <c r="H54" i="1"/>
  <c r="H58" i="1"/>
  <c r="H60" i="1"/>
  <c r="H56" i="1"/>
  <c r="H55" i="1"/>
  <c r="H57" i="1"/>
  <c r="H53" i="1"/>
  <c r="H59" i="1"/>
  <c r="C62" i="1"/>
  <c r="C64" i="1"/>
  <c r="C65" i="1"/>
  <c r="C66" i="1"/>
  <c r="C69" i="1"/>
  <c r="C68" i="1"/>
  <c r="C67" i="1"/>
  <c r="C63" i="1"/>
  <c r="C70" i="1"/>
  <c r="C59" i="1"/>
  <c r="C58" i="1"/>
  <c r="C53" i="1"/>
  <c r="C56" i="1"/>
  <c r="C57" i="1"/>
  <c r="C55" i="1"/>
  <c r="C61" i="1"/>
  <c r="C52" i="1"/>
  <c r="C60" i="1"/>
  <c r="C54" i="1"/>
  <c r="E14" i="1"/>
  <c r="E15" i="1" s="1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J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J25" i="2"/>
  <c r="D26" i="2"/>
  <c r="E26" i="2"/>
  <c r="F26" i="2"/>
  <c r="G26" i="2"/>
  <c r="H26" i="2"/>
  <c r="I26" i="2"/>
  <c r="J26" i="2"/>
  <c r="E20" i="2"/>
  <c r="F20" i="2"/>
  <c r="G20" i="2"/>
  <c r="H20" i="2"/>
  <c r="I20" i="2"/>
  <c r="J20" i="2"/>
  <c r="D20" i="2"/>
  <c r="D5" i="2"/>
  <c r="D6" i="2"/>
  <c r="E6" i="2"/>
  <c r="F6" i="2"/>
  <c r="G6" i="2"/>
  <c r="H6" i="2"/>
  <c r="I6" i="2"/>
  <c r="J6" i="2"/>
  <c r="D7" i="2"/>
  <c r="E7" i="2"/>
  <c r="F7" i="2"/>
  <c r="G7" i="2"/>
  <c r="H7" i="2"/>
  <c r="I7" i="2"/>
  <c r="J7" i="2"/>
  <c r="D8" i="2"/>
  <c r="E8" i="2"/>
  <c r="F8" i="2"/>
  <c r="G8" i="2"/>
  <c r="H8" i="2"/>
  <c r="I8" i="2"/>
  <c r="J8" i="2"/>
  <c r="D9" i="2"/>
  <c r="E9" i="2"/>
  <c r="F9" i="2"/>
  <c r="G9" i="2"/>
  <c r="H9" i="2"/>
  <c r="I9" i="2"/>
  <c r="J9" i="2"/>
  <c r="D10" i="2"/>
  <c r="E10" i="2"/>
  <c r="F10" i="2"/>
  <c r="G10" i="2"/>
  <c r="H10" i="2"/>
  <c r="I10" i="2"/>
  <c r="J10" i="2"/>
  <c r="D11" i="2"/>
  <c r="E11" i="2"/>
  <c r="F11" i="2"/>
  <c r="G11" i="2"/>
  <c r="H11" i="2"/>
  <c r="I11" i="2"/>
  <c r="J11" i="2"/>
  <c r="E5" i="2"/>
  <c r="F5" i="2"/>
  <c r="G5" i="2"/>
  <c r="H5" i="2"/>
  <c r="I5" i="2"/>
  <c r="J5" i="2"/>
  <c r="D23" i="1" l="1"/>
  <c r="E23" i="1" s="1"/>
  <c r="I24" i="1"/>
  <c r="J24" i="1" s="1"/>
  <c r="I25" i="1" s="1"/>
  <c r="J25" i="1" s="1"/>
  <c r="E93" i="1"/>
  <c r="E94" i="1" s="1"/>
  <c r="E16" i="1"/>
  <c r="J16" i="1"/>
  <c r="D24" i="1" l="1"/>
  <c r="E24" i="1" s="1"/>
  <c r="I26" i="1" l="1"/>
  <c r="J26" i="1" s="1"/>
  <c r="D25" i="1" l="1"/>
  <c r="E25" i="1" s="1"/>
  <c r="I27" i="1"/>
  <c r="J27" i="1" s="1"/>
  <c r="D26" i="1" l="1"/>
  <c r="E26" i="1" l="1"/>
  <c r="D27" i="1" s="1"/>
  <c r="E27" i="1" s="1"/>
  <c r="D28" i="1" s="1"/>
  <c r="E28" i="1" s="1"/>
  <c r="I28" i="1"/>
  <c r="J28" i="1" s="1"/>
  <c r="D29" i="1" l="1"/>
  <c r="E29" i="1" l="1"/>
  <c r="D30" i="1" s="1"/>
  <c r="I29" i="1"/>
  <c r="J29" i="1" s="1"/>
  <c r="E30" i="1" l="1"/>
  <c r="D31" i="1" s="1"/>
  <c r="E31" i="1" s="1"/>
  <c r="D32" i="1" s="1"/>
  <c r="E32" i="1" s="1"/>
  <c r="D33" i="1" s="1"/>
  <c r="E33" i="1" s="1"/>
  <c r="I30" i="1"/>
  <c r="J30" i="1" s="1"/>
  <c r="I31" i="1" l="1"/>
  <c r="D34" i="1"/>
  <c r="E34" i="1" s="1"/>
  <c r="J31" i="1" l="1"/>
  <c r="I32" i="1" s="1"/>
  <c r="J32" i="1" l="1"/>
  <c r="I33" i="1" s="1"/>
  <c r="D35" i="1"/>
  <c r="E35" i="1" s="1"/>
  <c r="J33" i="1" l="1"/>
  <c r="I34" i="1" s="1"/>
  <c r="D36" i="1"/>
  <c r="E36" i="1" s="1"/>
  <c r="J34" i="1" l="1"/>
  <c r="I35" i="1" s="1"/>
  <c r="J35" i="1" s="1"/>
  <c r="I36" i="1" s="1"/>
  <c r="J36" i="1" s="1"/>
  <c r="I37" i="1" s="1"/>
  <c r="J37" i="1" s="1"/>
  <c r="I38" i="1" s="1"/>
  <c r="J38" i="1" s="1"/>
  <c r="I39" i="1" s="1"/>
  <c r="J39" i="1" s="1"/>
  <c r="I40" i="1" s="1"/>
  <c r="J40" i="1" s="1"/>
  <c r="I41" i="1" s="1"/>
  <c r="J41" i="1" s="1"/>
  <c r="I42" i="1" s="1"/>
  <c r="J42" i="1" s="1"/>
  <c r="I43" i="1" s="1"/>
  <c r="J43" i="1" s="1"/>
  <c r="I44" i="1" s="1"/>
  <c r="J44" i="1" s="1"/>
  <c r="I45" i="1" s="1"/>
  <c r="J45" i="1" s="1"/>
  <c r="I46" i="1" s="1"/>
  <c r="J46" i="1" s="1"/>
  <c r="I47" i="1" s="1"/>
  <c r="J47" i="1" s="1"/>
  <c r="I48" i="1" s="1"/>
  <c r="J48" i="1" s="1"/>
  <c r="I49" i="1" s="1"/>
  <c r="J49" i="1" s="1"/>
  <c r="I50" i="1" s="1"/>
  <c r="J50" i="1" s="1"/>
  <c r="I51" i="1" s="1"/>
  <c r="J51" i="1" s="1"/>
  <c r="I52" i="1" l="1"/>
  <c r="J52" i="1" s="1"/>
  <c r="I53" i="1" s="1"/>
  <c r="J53" i="1" s="1"/>
  <c r="D37" i="1"/>
  <c r="E37" i="1" s="1"/>
  <c r="E95" i="1"/>
  <c r="I54" i="1" l="1"/>
  <c r="J54" i="1" s="1"/>
  <c r="D38" i="1"/>
  <c r="E38" i="1" s="1"/>
  <c r="D39" i="1" s="1"/>
  <c r="E39" i="1" s="1"/>
  <c r="D40" i="1" s="1"/>
  <c r="E40" i="1" s="1"/>
  <c r="D41" i="1" s="1"/>
  <c r="E41" i="1" s="1"/>
  <c r="D42" i="1" s="1"/>
  <c r="E42" i="1" s="1"/>
  <c r="D43" i="1" s="1"/>
  <c r="E43" i="1" s="1"/>
  <c r="D44" i="1" s="1"/>
  <c r="E44" i="1" s="1"/>
  <c r="D45" i="1" s="1"/>
  <c r="E45" i="1" s="1"/>
  <c r="D46" i="1" s="1"/>
  <c r="E46" i="1" s="1"/>
  <c r="D47" i="1" s="1"/>
  <c r="E47" i="1" s="1"/>
  <c r="D48" i="1" s="1"/>
  <c r="E48" i="1" s="1"/>
  <c r="D49" i="1" s="1"/>
  <c r="E49" i="1" s="1"/>
  <c r="D50" i="1" s="1"/>
  <c r="E50" i="1" s="1"/>
  <c r="D51" i="1" s="1"/>
  <c r="E51" i="1" s="1"/>
  <c r="D52" i="1" s="1"/>
  <c r="E52" i="1" s="1"/>
  <c r="D53" i="1" s="1"/>
  <c r="E53" i="1" s="1"/>
  <c r="D54" i="1" s="1"/>
  <c r="E54" i="1" s="1"/>
  <c r="D55" i="1" s="1"/>
  <c r="E55" i="1" s="1"/>
  <c r="D56" i="1" s="1"/>
  <c r="E56" i="1" s="1"/>
  <c r="D57" i="1" s="1"/>
  <c r="E57" i="1" s="1"/>
  <c r="D58" i="1" s="1"/>
  <c r="E58" i="1" s="1"/>
  <c r="D59" i="1" s="1"/>
  <c r="E59" i="1" s="1"/>
  <c r="D60" i="1" s="1"/>
  <c r="E60" i="1" s="1"/>
  <c r="D61" i="1" s="1"/>
  <c r="E61" i="1" s="1"/>
  <c r="D62" i="1" s="1"/>
  <c r="E62" i="1" s="1"/>
  <c r="D63" i="1" s="1"/>
  <c r="E63" i="1" s="1"/>
  <c r="D64" i="1" s="1"/>
  <c r="E64" i="1" s="1"/>
  <c r="D65" i="1" s="1"/>
  <c r="E65" i="1" s="1"/>
  <c r="D66" i="1" s="1"/>
  <c r="E66" i="1" s="1"/>
  <c r="D67" i="1" s="1"/>
  <c r="E67" i="1" s="1"/>
  <c r="D68" i="1" s="1"/>
  <c r="E68" i="1" s="1"/>
  <c r="D69" i="1" s="1"/>
  <c r="E69" i="1" s="1"/>
  <c r="D70" i="1" s="1"/>
  <c r="E70" i="1" s="1"/>
  <c r="D71" i="1" s="1"/>
  <c r="E71" i="1" s="1"/>
  <c r="D72" i="1" s="1"/>
  <c r="E72" i="1" s="1"/>
  <c r="D73" i="1" s="1"/>
  <c r="E73" i="1" s="1"/>
  <c r="D74" i="1" s="1"/>
  <c r="E74" i="1" s="1"/>
  <c r="D75" i="1" s="1"/>
  <c r="E75" i="1" s="1"/>
  <c r="D76" i="1" s="1"/>
  <c r="E76" i="1" s="1"/>
  <c r="D77" i="1" s="1"/>
  <c r="E77" i="1" s="1"/>
  <c r="D78" i="1" s="1"/>
  <c r="E78" i="1" s="1"/>
  <c r="D79" i="1" s="1"/>
  <c r="E79" i="1" s="1"/>
  <c r="D80" i="1" s="1"/>
  <c r="E80" i="1" s="1"/>
  <c r="D81" i="1" s="1"/>
  <c r="E81" i="1" s="1"/>
  <c r="D82" i="1" s="1"/>
  <c r="E82" i="1" s="1"/>
  <c r="D83" i="1" s="1"/>
  <c r="E83" i="1" s="1"/>
  <c r="D84" i="1" s="1"/>
  <c r="E84" i="1" s="1"/>
  <c r="D85" i="1" s="1"/>
  <c r="E85" i="1" s="1"/>
  <c r="D86" i="1" s="1"/>
  <c r="E86" i="1" s="1"/>
  <c r="D87" i="1" s="1"/>
  <c r="E87" i="1" s="1"/>
  <c r="D88" i="1" s="1"/>
  <c r="E88" i="1" s="1"/>
  <c r="D89" i="1" s="1"/>
  <c r="E89" i="1" s="1"/>
  <c r="D90" i="1" s="1"/>
  <c r="E90" i="1" s="1"/>
  <c r="D91" i="1" s="1"/>
  <c r="E91" i="1" s="1"/>
  <c r="I55" i="1" l="1"/>
  <c r="J55" i="1" s="1"/>
  <c r="I56" i="1" l="1"/>
  <c r="J56" i="1" s="1"/>
  <c r="I57" i="1" l="1"/>
  <c r="J57" i="1" s="1"/>
  <c r="I58" i="1" l="1"/>
  <c r="J58" i="1" s="1"/>
  <c r="I59" i="1" l="1"/>
  <c r="J59" i="1" s="1"/>
  <c r="I60" i="1" l="1"/>
  <c r="J60" i="1" s="1"/>
  <c r="I61" i="1" l="1"/>
  <c r="J61" i="1" s="1"/>
  <c r="I62" i="1" l="1"/>
  <c r="J62" i="1" s="1"/>
  <c r="I63" i="1" l="1"/>
  <c r="J63" i="1" s="1"/>
  <c r="I64" i="1" l="1"/>
  <c r="J64" i="1" s="1"/>
  <c r="I65" i="1" l="1"/>
  <c r="J65" i="1" s="1"/>
  <c r="I66" i="1" l="1"/>
  <c r="J66" i="1" s="1"/>
  <c r="I67" i="1" l="1"/>
  <c r="J67" i="1" s="1"/>
  <c r="I68" i="1" l="1"/>
  <c r="J68" i="1" s="1"/>
  <c r="I69" i="1" l="1"/>
  <c r="J69" i="1" s="1"/>
  <c r="I70" i="1" s="1"/>
  <c r="J70" i="1" s="1"/>
  <c r="I71" i="1" s="1"/>
  <c r="J71" i="1" s="1"/>
  <c r="I72" i="1" s="1"/>
  <c r="J72" i="1" s="1"/>
  <c r="I73" i="1" s="1"/>
  <c r="J73" i="1" s="1"/>
  <c r="I74" i="1" s="1"/>
  <c r="J74" i="1" s="1"/>
  <c r="I75" i="1" s="1"/>
  <c r="J75" i="1" s="1"/>
  <c r="I76" i="1" s="1"/>
  <c r="J76" i="1" s="1"/>
  <c r="I77" i="1" s="1"/>
  <c r="J77" i="1" s="1"/>
  <c r="I78" i="1" s="1"/>
  <c r="J78" i="1" s="1"/>
  <c r="I79" i="1" s="1"/>
  <c r="J79" i="1" s="1"/>
  <c r="I80" i="1" s="1"/>
  <c r="J80" i="1" s="1"/>
  <c r="I81" i="1" s="1"/>
  <c r="J81" i="1" s="1"/>
  <c r="I82" i="1" s="1"/>
  <c r="J82" i="1" s="1"/>
  <c r="I83" i="1" s="1"/>
  <c r="J83" i="1" s="1"/>
  <c r="I84" i="1" s="1"/>
  <c r="J84" i="1" s="1"/>
  <c r="I85" i="1" s="1"/>
  <c r="J85" i="1" s="1"/>
  <c r="I86" i="1" s="1"/>
  <c r="J86" i="1" s="1"/>
  <c r="I87" i="1" s="1"/>
  <c r="J87" i="1" s="1"/>
  <c r="I88" i="1" s="1"/>
  <c r="J88" i="1" s="1"/>
  <c r="I89" i="1" s="1"/>
  <c r="J89" i="1" s="1"/>
  <c r="I90" i="1" s="1"/>
  <c r="J90" i="1" s="1"/>
  <c r="I91" i="1" s="1"/>
  <c r="J91" i="1" s="1"/>
  <c r="J93" i="1" l="1"/>
  <c r="J95" i="1" s="1"/>
  <c r="E96" i="1" l="1"/>
  <c r="J96" i="1"/>
</calcChain>
</file>

<file path=xl/sharedStrings.xml><?xml version="1.0" encoding="utf-8"?>
<sst xmlns="http://schemas.openxmlformats.org/spreadsheetml/2006/main" count="65" uniqueCount="42">
  <si>
    <t>TRADITIONAL IRA</t>
  </si>
  <si>
    <t>Balance</t>
  </si>
  <si>
    <t>Deposit (Withdraw)</t>
  </si>
  <si>
    <t>Year</t>
  </si>
  <si>
    <t>© 2017 Vertex42.com</t>
  </si>
  <si>
    <r>
      <t>Formula: (T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- T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 / ( 1 - 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)</t>
    </r>
  </si>
  <si>
    <r>
      <t>Formula: (T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- T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 / ( 1 - T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)</t>
    </r>
  </si>
  <si>
    <t>ROTH IRA</t>
  </si>
  <si>
    <t>Yearly Withdrawal</t>
  </si>
  <si>
    <t>Traditional vs. Roth IRA Calculator</t>
  </si>
  <si>
    <r>
      <rPr>
        <b/>
        <sz val="12"/>
        <color theme="4"/>
        <rFont val="Calibri"/>
        <family val="2"/>
        <scheme val="minor"/>
      </rPr>
      <t>TRADITIONAL</t>
    </r>
    <r>
      <rPr>
        <sz val="12"/>
        <color theme="1"/>
        <rFont val="Calibri"/>
        <family val="2"/>
        <scheme val="minor"/>
      </rPr>
      <t xml:space="preserve">  vs. </t>
    </r>
    <r>
      <rPr>
        <b/>
        <sz val="12"/>
        <color theme="5"/>
        <rFont val="Calibri"/>
        <family val="2"/>
        <scheme val="minor"/>
      </rPr>
      <t>ROTH</t>
    </r>
    <r>
      <rPr>
        <sz val="12"/>
        <color theme="1"/>
        <rFont val="Calibri"/>
        <family val="2"/>
        <scheme val="minor"/>
      </rPr>
      <t xml:space="preserve"> (% difference in take-home $ after retirement)</t>
    </r>
  </si>
  <si>
    <r>
      <rPr>
        <b/>
        <sz val="12"/>
        <color theme="5"/>
        <rFont val="Calibri"/>
        <family val="2"/>
        <scheme val="minor"/>
      </rPr>
      <t xml:space="preserve">ROTH </t>
    </r>
    <r>
      <rPr>
        <sz val="12"/>
        <color theme="1"/>
        <rFont val="Calibri"/>
        <family val="2"/>
        <scheme val="minor"/>
      </rPr>
      <t>vs.</t>
    </r>
    <r>
      <rPr>
        <b/>
        <sz val="12"/>
        <color theme="4"/>
        <rFont val="Calibri"/>
        <family val="2"/>
        <scheme val="minor"/>
      </rPr>
      <t xml:space="preserve"> TRADITIONAL</t>
    </r>
    <r>
      <rPr>
        <sz val="12"/>
        <color theme="1"/>
        <rFont val="Calibri"/>
        <family val="2"/>
        <scheme val="minor"/>
      </rPr>
      <t xml:space="preserve">  (% difference in take-home $ after retirement)</t>
    </r>
  </si>
  <si>
    <t>Tax Rate During Contribution</t>
  </si>
  <si>
    <t>Tax Rate During Retirement</t>
  </si>
  <si>
    <t>Yearly Rate of Return</t>
  </si>
  <si>
    <t>Total Withdrawn</t>
  </si>
  <si>
    <t>Tax on Withdrawals</t>
  </si>
  <si>
    <t>Interest
Earned</t>
  </si>
  <si>
    <t>YEARLY TAKE-HOME</t>
  </si>
  <si>
    <t>Yearly Contribution</t>
  </si>
  <si>
    <t>Value at Retirement</t>
  </si>
  <si>
    <t>Basis for Yearly Contribution</t>
  </si>
  <si>
    <t>TOTAL TAKE-HOME</t>
  </si>
  <si>
    <t>Years of Contributions</t>
  </si>
  <si>
    <t>Years of Withdrawals</t>
  </si>
  <si>
    <t>Traditional vs. Roth IRA</t>
  </si>
  <si>
    <t xml:space="preserve"> Advantage: Traditional</t>
  </si>
  <si>
    <t xml:space="preserve"> Advantage: Roth</t>
  </si>
  <si>
    <r>
      <t xml:space="preserve">Tax Rate During </t>
    </r>
    <r>
      <rPr>
        <b/>
        <sz val="11"/>
        <color theme="1"/>
        <rFont val="Calibri"/>
        <family val="2"/>
        <scheme val="minor"/>
      </rPr>
      <t>Retirement</t>
    </r>
  </si>
  <si>
    <r>
      <t xml:space="preserve">Tax Rate During
</t>
    </r>
    <r>
      <rPr>
        <b/>
        <sz val="11"/>
        <color theme="1"/>
        <rFont val="Calibri"/>
        <family val="2"/>
        <scheme val="minor"/>
      </rPr>
      <t>Contribution</t>
    </r>
  </si>
  <si>
    <t>Compared to Roth:</t>
  </si>
  <si>
    <t>Compared to Traditional: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</si>
  <si>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</si>
  <si>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</si>
  <si>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</si>
  <si>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</si>
  <si>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https://www.vertex42.com/Calculators/traditional-vs-roth-ira.html</t>
  </si>
  <si>
    <t>Do not delete this worksheet</t>
  </si>
  <si>
    <t>License Agreement</t>
  </si>
  <si>
    <t>https://www.vertex42.com/licensing/EULA_privateuse.html</t>
  </si>
  <si>
    <t>© 2017-2024 Vertex42 LLC</t>
  </si>
  <si>
    <t>© 2017-2024 Vertex42.com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</si>
</sst>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%;[Red]\-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8"/>
      <color theme="5"/>
      <name val="Calibri"/>
      <family val="2"/>
      <scheme val="major"/>
    </font>
    <font>
      <sz val="11"/>
      <color theme="1"/>
      <name val="Calibri"/>
      <family val="2"/>
      <scheme val="maj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rgb="FF00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 style="medium">
        <color theme="5" tint="0.39994506668294322"/>
      </bottom>
      <diagonal/>
    </border>
    <border>
      <left/>
      <right/>
      <top style="medium">
        <color theme="5" tint="0.39994506668294322"/>
      </top>
      <bottom style="medium">
        <color theme="5" tint="0.39994506668294322"/>
      </bottom>
      <diagonal/>
    </border>
    <border>
      <left/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rgb="FF3464AB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10" fontId="0" fillId="0" borderId="0" xfId="2" applyNumberFormat="1" applyFont="1"/>
    <xf numFmtId="9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0" fillId="5" borderId="1" xfId="0" applyFill="1" applyBorder="1"/>
    <xf numFmtId="0" fontId="0" fillId="7" borderId="1" xfId="0" applyFill="1" applyBorder="1"/>
    <xf numFmtId="164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/>
    <xf numFmtId="0" fontId="0" fillId="0" borderId="0" xfId="0" applyAlignment="1">
      <alignment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0" borderId="0" xfId="0" applyAlignment="1">
      <alignment horizontal="right" indent="1"/>
    </xf>
    <xf numFmtId="0" fontId="8" fillId="3" borderId="0" xfId="0" applyFont="1" applyFill="1" applyAlignment="1">
      <alignment horizontal="right" vertical="center" indent="1"/>
    </xf>
    <xf numFmtId="0" fontId="8" fillId="4" borderId="0" xfId="0" applyFont="1" applyFill="1" applyAlignment="1">
      <alignment horizontal="right" vertical="center" indent="1"/>
    </xf>
    <xf numFmtId="0" fontId="8" fillId="3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indent="1"/>
    </xf>
    <xf numFmtId="166" fontId="0" fillId="0" borderId="0" xfId="2" applyNumberFormat="1" applyFont="1"/>
    <xf numFmtId="43" fontId="5" fillId="0" borderId="0" xfId="1" applyFont="1"/>
    <xf numFmtId="0" fontId="5" fillId="5" borderId="2" xfId="0" applyFont="1" applyFill="1" applyBorder="1"/>
    <xf numFmtId="0" fontId="9" fillId="5" borderId="3" xfId="0" applyFont="1" applyFill="1" applyBorder="1" applyAlignment="1">
      <alignment horizontal="right" indent="1"/>
    </xf>
    <xf numFmtId="0" fontId="5" fillId="7" borderId="5" xfId="0" applyFont="1" applyFill="1" applyBorder="1"/>
    <xf numFmtId="0" fontId="9" fillId="7" borderId="6" xfId="0" applyFont="1" applyFill="1" applyBorder="1" applyAlignment="1">
      <alignment horizontal="right" indent="1"/>
    </xf>
    <xf numFmtId="0" fontId="5" fillId="0" borderId="0" xfId="0" applyFont="1" applyAlignment="1">
      <alignment horizontal="left" indent="1"/>
    </xf>
    <xf numFmtId="0" fontId="10" fillId="0" borderId="0" xfId="0" applyFont="1" applyAlignment="1">
      <alignment horizontal="right" indent="1"/>
    </xf>
    <xf numFmtId="0" fontId="25" fillId="0" borderId="0" xfId="3" applyFill="1" applyAlignment="1">
      <alignment horizontal="right" inden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9" fontId="0" fillId="0" borderId="8" xfId="0" applyNumberFormat="1" applyBorder="1" applyAlignment="1">
      <alignment horizontal="right"/>
    </xf>
    <xf numFmtId="43" fontId="0" fillId="0" borderId="8" xfId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0" fontId="14" fillId="9" borderId="9" xfId="0" applyFont="1" applyFill="1" applyBorder="1" applyAlignment="1">
      <alignment horizontal="left" indent="1"/>
    </xf>
    <xf numFmtId="0" fontId="14" fillId="9" borderId="10" xfId="0" applyFont="1" applyFill="1" applyBorder="1"/>
    <xf numFmtId="0" fontId="14" fillId="9" borderId="11" xfId="0" applyFont="1" applyFill="1" applyBorder="1"/>
    <xf numFmtId="0" fontId="14" fillId="9" borderId="12" xfId="0" applyFont="1" applyFill="1" applyBorder="1" applyAlignment="1">
      <alignment horizontal="left" indent="1"/>
    </xf>
    <xf numFmtId="0" fontId="14" fillId="9" borderId="0" xfId="0" applyFont="1" applyFill="1"/>
    <xf numFmtId="0" fontId="14" fillId="9" borderId="13" xfId="0" applyFont="1" applyFill="1" applyBorder="1"/>
    <xf numFmtId="0" fontId="14" fillId="9" borderId="14" xfId="0" applyFont="1" applyFill="1" applyBorder="1" applyAlignment="1">
      <alignment horizontal="left" indent="1"/>
    </xf>
    <xf numFmtId="0" fontId="14" fillId="9" borderId="15" xfId="0" applyFont="1" applyFill="1" applyBorder="1"/>
    <xf numFmtId="0" fontId="14" fillId="9" borderId="16" xfId="0" applyFont="1" applyFill="1" applyBorder="1"/>
    <xf numFmtId="43" fontId="9" fillId="6" borderId="4" xfId="1" applyFont="1" applyFill="1" applyBorder="1"/>
    <xf numFmtId="43" fontId="9" fillId="8" borderId="7" xfId="1" applyFont="1" applyFill="1" applyBorder="1"/>
    <xf numFmtId="0" fontId="0" fillId="8" borderId="0" xfId="0" applyFill="1" applyAlignment="1">
      <alignment horizontal="right" vertical="center" indent="1"/>
    </xf>
    <xf numFmtId="0" fontId="0" fillId="6" borderId="0" xfId="0" applyFill="1" applyAlignment="1">
      <alignment horizontal="right" vertical="center" inden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textRotation="90" wrapText="1"/>
    </xf>
    <xf numFmtId="0" fontId="0" fillId="2" borderId="0" xfId="0" applyFill="1" applyAlignment="1">
      <alignment horizontal="right" vertical="center" textRotation="90"/>
    </xf>
    <xf numFmtId="0" fontId="0" fillId="2" borderId="0" xfId="0" applyFill="1" applyAlignment="1">
      <alignment horizontal="center"/>
    </xf>
    <xf numFmtId="0" fontId="20" fillId="10" borderId="17" xfId="4" applyFont="1" applyFill="1" applyBorder="1" applyAlignment="1">
      <alignment horizontal="left" vertical="center" indent="1"/>
    </xf>
    <xf numFmtId="0" fontId="20" fillId="10" borderId="17" xfId="4" applyFont="1" applyFill="1" applyBorder="1" applyAlignment="1">
      <alignment horizontal="left" vertical="center"/>
    </xf>
    <xf numFmtId="0" fontId="21" fillId="10" borderId="17" xfId="4" applyFont="1" applyFill="1" applyBorder="1" applyAlignment="1">
      <alignment vertical="center"/>
    </xf>
    <xf numFmtId="0" fontId="14" fillId="0" borderId="0" xfId="4"/>
    <xf numFmtId="0" fontId="15" fillId="11" borderId="0" xfId="4" applyFont="1" applyFill="1"/>
    <xf numFmtId="0" fontId="16" fillId="11" borderId="0" xfId="4" applyFont="1" applyFill="1" applyAlignment="1">
      <alignment horizontal="left" wrapText="1" indent="1"/>
    </xf>
    <xf numFmtId="0" fontId="17" fillId="11" borderId="0" xfId="4" applyFont="1" applyFill="1"/>
    <xf numFmtId="0" fontId="16" fillId="11" borderId="0" xfId="4" applyFont="1" applyFill="1"/>
    <xf numFmtId="0" fontId="16" fillId="11" borderId="0" xfId="4" applyFont="1" applyFill="1" applyAlignment="1">
      <alignment horizontal="left" wrapText="1"/>
    </xf>
    <xf numFmtId="0" fontId="18" fillId="11" borderId="0" xfId="4" applyFont="1" applyFill="1" applyAlignment="1">
      <alignment horizontal="left" wrapText="1"/>
    </xf>
    <xf numFmtId="0" fontId="23" fillId="11" borderId="0" xfId="4" applyFont="1" applyFill="1" applyAlignment="1">
      <alignment horizontal="left" wrapText="1"/>
    </xf>
    <xf numFmtId="0" fontId="16" fillId="11" borderId="0" xfId="4" applyFont="1" applyFill="1" applyAlignment="1">
      <alignment horizontal="left"/>
    </xf>
    <xf numFmtId="0" fontId="24" fillId="11" borderId="0" xfId="4" applyFont="1" applyFill="1" applyAlignment="1">
      <alignment horizontal="left" wrapText="1"/>
    </xf>
    <xf numFmtId="0" fontId="15" fillId="0" borderId="0" xfId="4" applyFont="1"/>
    <xf numFmtId="0" fontId="25" fillId="11" borderId="0" xfId="3" applyFill="1" applyAlignment="1" applyProtection="1">
      <alignment horizontal="left" wrapText="1"/>
    </xf>
    <xf numFmtId="43" fontId="0" fillId="0" borderId="0" xfId="1" applyFont="1" applyAlignment="1">
      <alignment horizontal="right"/>
    </xf>
    <xf numFmtId="0" fontId="19" fillId="0" borderId="0" xfId="0" applyFont="1"/>
  </cellXfs>
  <cellStyles count="6">
    <cellStyle name="Comma" xfId="1" builtinId="3"/>
    <cellStyle name="Hyperlink" xfId="3" builtinId="8" customBuiltin="1"/>
    <cellStyle name="Hyperlink 2" xfId="5" xr:uid="{7A5640A0-882C-4841-97E6-6D91ADC1DD8F}"/>
    <cellStyle name="Normal" xfId="0" builtinId="0"/>
    <cellStyle name="Normal 2" xfId="4" xr:uid="{CF434D56-7AAC-4831-AFC6-890A1E760757}"/>
    <cellStyle name="Percent" xfId="2" builtinId="5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28575</xdr:rowOff>
    </xdr:from>
    <xdr:to>
      <xdr:col>9</xdr:col>
      <xdr:colOff>866775</xdr:colOff>
      <xdr:row>1</xdr:row>
      <xdr:rowOff>1429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75886-3A3D-4FC8-99DB-FE8AE57A0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8575"/>
          <a:ext cx="1276350" cy="287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801C66-2B71-4F8D-BCD0-0727778B2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- Brown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634C35"/>
      </a:accent1>
      <a:accent2>
        <a:srgbClr val="3A5D9C"/>
      </a:accent2>
      <a:accent3>
        <a:srgbClr val="E68422"/>
      </a:accent3>
      <a:accent4>
        <a:srgbClr val="C00000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culators/traditional-vs-roth-ir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culators/traditional-vs-roth-ira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showGridLines="0" tabSelected="1" topLeftCell="B1" zoomScaleNormal="100" workbookViewId="0">
      <selection activeCell="B1" sqref="B1"/>
    </sheetView>
  </sheetViews>
  <sheetFormatPr defaultRowHeight="15" x14ac:dyDescent="0.25"/>
  <cols>
    <col min="1" max="1" width="3.140625" hidden="1" customWidth="1"/>
    <col min="2" max="2" width="5.5703125" customWidth="1"/>
    <col min="3" max="3" width="12.42578125" customWidth="1"/>
    <col min="4" max="4" width="10.5703125" customWidth="1"/>
    <col min="5" max="5" width="14.5703125" customWidth="1"/>
    <col min="6" max="6" width="4.85546875" customWidth="1"/>
    <col min="7" max="7" width="5.5703125" customWidth="1"/>
    <col min="8" max="8" width="13.5703125" customWidth="1"/>
    <col min="9" max="9" width="12.140625" customWidth="1"/>
    <col min="10" max="10" width="14.5703125" customWidth="1"/>
    <col min="11" max="11" width="3.140625" customWidth="1"/>
  </cols>
  <sheetData>
    <row r="1" spans="2:10" ht="24.75" customHeight="1" x14ac:dyDescent="0.25">
      <c r="B1" s="34" t="s">
        <v>9</v>
      </c>
      <c r="C1" s="35"/>
      <c r="D1" s="35"/>
      <c r="E1" s="35"/>
      <c r="F1" s="35"/>
      <c r="G1" s="35"/>
      <c r="H1" s="35"/>
    </row>
    <row r="2" spans="2:10" ht="15.75" thickBot="1" x14ac:dyDescent="0.3">
      <c r="J2" s="32" t="s">
        <v>41</v>
      </c>
    </row>
    <row r="3" spans="2:10" ht="15.75" thickBot="1" x14ac:dyDescent="0.3">
      <c r="B3" s="40" t="s">
        <v>12</v>
      </c>
      <c r="C3" s="41"/>
      <c r="D3" s="42"/>
      <c r="E3" s="37">
        <v>0.25</v>
      </c>
      <c r="J3" s="33" t="s">
        <v>25</v>
      </c>
    </row>
    <row r="4" spans="2:10" ht="15.75" thickBot="1" x14ac:dyDescent="0.3">
      <c r="B4" s="43" t="s">
        <v>13</v>
      </c>
      <c r="C4" s="44"/>
      <c r="D4" s="45"/>
      <c r="E4" s="37">
        <v>0.25</v>
      </c>
    </row>
    <row r="5" spans="2:10" ht="15.75" thickBot="1" x14ac:dyDescent="0.3">
      <c r="B5" s="43" t="s">
        <v>14</v>
      </c>
      <c r="C5" s="44"/>
      <c r="D5" s="45"/>
      <c r="E5" s="37">
        <v>0.05</v>
      </c>
    </row>
    <row r="6" spans="2:10" ht="15.75" thickBot="1" x14ac:dyDescent="0.3">
      <c r="B6" s="43" t="s">
        <v>21</v>
      </c>
      <c r="C6" s="44"/>
      <c r="D6" s="45"/>
      <c r="E6" s="38">
        <v>5000</v>
      </c>
    </row>
    <row r="7" spans="2:10" ht="15.75" thickBot="1" x14ac:dyDescent="0.3">
      <c r="B7" s="43" t="s">
        <v>23</v>
      </c>
      <c r="C7" s="44"/>
      <c r="D7" s="45"/>
      <c r="E7" s="39">
        <v>30</v>
      </c>
    </row>
    <row r="8" spans="2:10" ht="15.75" thickBot="1" x14ac:dyDescent="0.3">
      <c r="B8" s="46" t="s">
        <v>24</v>
      </c>
      <c r="C8" s="47"/>
      <c r="D8" s="48"/>
      <c r="E8" s="39">
        <v>20</v>
      </c>
      <c r="F8" s="1"/>
      <c r="G8" s="1"/>
    </row>
    <row r="9" spans="2:10" ht="19.5" customHeight="1" x14ac:dyDescent="0.25">
      <c r="E9" s="1"/>
      <c r="F9" s="1"/>
      <c r="G9" s="1"/>
    </row>
    <row r="10" spans="2:10" ht="18" customHeight="1" x14ac:dyDescent="0.25">
      <c r="B10" s="23" t="s">
        <v>0</v>
      </c>
      <c r="C10" s="23"/>
      <c r="D10" s="18"/>
      <c r="E10" s="21"/>
      <c r="F10" s="13"/>
      <c r="G10" s="24" t="s">
        <v>7</v>
      </c>
      <c r="H10" s="24"/>
      <c r="I10" s="19"/>
      <c r="J10" s="22"/>
    </row>
    <row r="11" spans="2:10" ht="15.75" x14ac:dyDescent="0.25">
      <c r="B11" s="31" t="s">
        <v>19</v>
      </c>
      <c r="D11" s="12"/>
      <c r="E11" s="26">
        <f>E6</f>
        <v>5000</v>
      </c>
      <c r="F11" s="26"/>
      <c r="G11" s="31" t="s">
        <v>19</v>
      </c>
      <c r="I11" s="12"/>
      <c r="J11" s="26">
        <f>E11*(1-E3)</f>
        <v>3750</v>
      </c>
    </row>
    <row r="12" spans="2:10" ht="15.75" x14ac:dyDescent="0.25">
      <c r="B12" s="31" t="s">
        <v>20</v>
      </c>
      <c r="D12" s="12"/>
      <c r="E12" s="26">
        <f>FV($E$5,$E$7,-E11,,1)</f>
        <v>348803.94939081959</v>
      </c>
      <c r="F12" s="26"/>
      <c r="G12" s="31" t="s">
        <v>20</v>
      </c>
      <c r="I12" s="12"/>
      <c r="J12" s="26">
        <f>FV($E$5,$E$7,-J11,,1)</f>
        <v>261602.96204311471</v>
      </c>
    </row>
    <row r="13" spans="2:10" ht="15.75" x14ac:dyDescent="0.25">
      <c r="B13" s="31" t="s">
        <v>8</v>
      </c>
      <c r="D13" s="12"/>
      <c r="E13" s="26">
        <f>PMT($E$5,$E$8,-E12,0,1)</f>
        <v>26656.125068047924</v>
      </c>
      <c r="F13" s="26"/>
      <c r="G13" s="31" t="s">
        <v>8</v>
      </c>
      <c r="I13" s="12"/>
      <c r="J13" s="26">
        <f>PMT($E$5,$E$8,-J12,0,1)</f>
        <v>19992.093801035942</v>
      </c>
    </row>
    <row r="14" spans="2:10" ht="16.5" thickBot="1" x14ac:dyDescent="0.3">
      <c r="B14" s="31" t="s">
        <v>16</v>
      </c>
      <c r="D14" s="12"/>
      <c r="E14" s="26">
        <f>E13*$E$4</f>
        <v>6664.0312670119811</v>
      </c>
      <c r="F14" s="26"/>
      <c r="G14" s="31" t="s">
        <v>16</v>
      </c>
      <c r="I14" s="12"/>
      <c r="J14" s="26">
        <v>0</v>
      </c>
    </row>
    <row r="15" spans="2:10" ht="16.5" thickBot="1" x14ac:dyDescent="0.3">
      <c r="B15" s="27"/>
      <c r="C15" s="27"/>
      <c r="D15" s="28" t="s">
        <v>18</v>
      </c>
      <c r="E15" s="49">
        <f>E13-E14</f>
        <v>19992.093801035942</v>
      </c>
      <c r="F15" s="26"/>
      <c r="G15" s="29"/>
      <c r="H15" s="29"/>
      <c r="I15" s="30" t="s">
        <v>18</v>
      </c>
      <c r="J15" s="50">
        <f>J13-J14</f>
        <v>19992.093801035942</v>
      </c>
    </row>
    <row r="16" spans="2:10" x14ac:dyDescent="0.25">
      <c r="D16" s="53" t="s">
        <v>30</v>
      </c>
      <c r="E16" s="25">
        <f>ROUND((E15-J15)/J15,4)</f>
        <v>0</v>
      </c>
      <c r="I16" s="53" t="s">
        <v>31</v>
      </c>
      <c r="J16" s="25">
        <f>ROUND((J15-E15)/E15,4)</f>
        <v>0</v>
      </c>
    </row>
    <row r="18" spans="2:10" ht="18.75" x14ac:dyDescent="0.3">
      <c r="B18" s="36" t="str">
        <f>E7&amp;" Years of Contributions, "&amp;E8&amp;" Years of Withdrawals"</f>
        <v>30 Years of Contributions, 20 Years of Withdrawals</v>
      </c>
    </row>
    <row r="19" spans="2:10" x14ac:dyDescent="0.25">
      <c r="B19" s="73" t="str">
        <f>IF(E7+E8&gt;70,"Error: This table only shows up to 70 years",".")</f>
        <v>.</v>
      </c>
    </row>
    <row r="20" spans="2:10" s="13" customFormat="1" ht="18" customHeight="1" x14ac:dyDescent="0.25">
      <c r="B20" s="23" t="s">
        <v>0</v>
      </c>
      <c r="C20" s="23"/>
      <c r="D20" s="18"/>
      <c r="E20" s="18"/>
      <c r="G20" s="24" t="s">
        <v>7</v>
      </c>
      <c r="H20" s="24"/>
      <c r="I20" s="19"/>
      <c r="J20" s="19"/>
    </row>
    <row r="21" spans="2:10" s="13" customFormat="1" ht="30" x14ac:dyDescent="0.25">
      <c r="B21" s="15" t="s">
        <v>3</v>
      </c>
      <c r="C21" s="14" t="s">
        <v>2</v>
      </c>
      <c r="D21" s="14" t="s">
        <v>17</v>
      </c>
      <c r="E21" s="52" t="s">
        <v>1</v>
      </c>
      <c r="G21" s="17" t="s">
        <v>3</v>
      </c>
      <c r="H21" s="16" t="s">
        <v>2</v>
      </c>
      <c r="I21" s="16" t="s">
        <v>17</v>
      </c>
      <c r="J21" s="51" t="s">
        <v>1</v>
      </c>
    </row>
    <row r="22" spans="2:10" x14ac:dyDescent="0.25">
      <c r="B22" s="3">
        <f>IF(ROW()-ROW(B$21)&gt;$E$7+$E$8,"-",IF(ROW()-ROW(B$21)&gt;$E$7,ROW()-ROW(B$21)-$E$7,ROW()-ROW(B$21)))</f>
        <v>1</v>
      </c>
      <c r="C22" s="72">
        <f>IF(B22="-","-",IF(ROW()-ROW(C$21)&lt;=$E$7,E$11,-E$13))</f>
        <v>5000</v>
      </c>
      <c r="D22" s="72">
        <f>IF(B22="-","-",SUM(E21,C22)*$E$5)</f>
        <v>250</v>
      </c>
      <c r="E22" s="72">
        <f>IF(B22="-","-",SUM(C22,D22,E21))</f>
        <v>5250</v>
      </c>
      <c r="F22" s="13"/>
      <c r="G22" s="3">
        <f>IF(ROW()-ROW(G$21)&gt;$E$7+$E$8,"-",IF(ROW()-ROW(G$21)&gt;$E$7,ROW()-ROW(G$21)-$E$7,ROW()-ROW(G$21)))</f>
        <v>1</v>
      </c>
      <c r="H22" s="72">
        <f>IF(G22="-","-",IF(ROW()-ROW(H$21)&lt;=$E$7,J$11,-J$13))</f>
        <v>3750</v>
      </c>
      <c r="I22" s="72">
        <f>IF(G22="-","-",SUM(J21,H22)*$E$5)</f>
        <v>187.5</v>
      </c>
      <c r="J22" s="72">
        <f>IF(G22="-","-",SUM(H22,I22,J21))</f>
        <v>3937.5</v>
      </c>
    </row>
    <row r="23" spans="2:10" x14ac:dyDescent="0.25">
      <c r="B23" s="3">
        <f t="shared" ref="B23:B91" si="0">IF(ROW()-ROW($B$21)&gt;$E$7+$E$8,"-",IF(ROW()-ROW($B$21)&gt;$E$7,ROW()-ROW($B$21)-$E$7,ROW()-ROW($B$21)))</f>
        <v>2</v>
      </c>
      <c r="C23" s="72">
        <f t="shared" ref="C23:C70" si="1">IF(B23="-","-",IF(ROW()-ROW(C$21)&lt;=$E$7,E$11,-E$13))</f>
        <v>5000</v>
      </c>
      <c r="D23" s="72">
        <f t="shared" ref="D23:D61" si="2">IF(B23="-","-",SUM(E22,C23)*$E$5)</f>
        <v>512.5</v>
      </c>
      <c r="E23" s="72">
        <f t="shared" ref="E23:E61" si="3">IF(B23="-","-",SUM(C23,D23,E22))</f>
        <v>10762.5</v>
      </c>
      <c r="F23" s="13"/>
      <c r="G23" s="3">
        <f t="shared" ref="G23:G91" si="4">IF(ROW()-ROW(G$21)&gt;$E$7+$E$8,"-",IF(ROW()-ROW(G$21)&gt;$E$7,ROW()-ROW(G$21)-$E$7,ROW()-ROW(G$21)))</f>
        <v>2</v>
      </c>
      <c r="H23" s="72">
        <f t="shared" ref="H23:H70" si="5">IF(G23="-","-",IF(ROW()-ROW(H$21)&lt;=$E$7,J$11,-J$13))</f>
        <v>3750</v>
      </c>
      <c r="I23" s="72">
        <f t="shared" ref="I23:I61" si="6">IF(G23="-","-",SUM(J22,H23)*$E$5)</f>
        <v>384.375</v>
      </c>
      <c r="J23" s="72">
        <f t="shared" ref="J23:J61" si="7">IF(G23="-","-",SUM(H23,I23,J22))</f>
        <v>8071.875</v>
      </c>
    </row>
    <row r="24" spans="2:10" x14ac:dyDescent="0.25">
      <c r="B24" s="3">
        <f t="shared" si="0"/>
        <v>3</v>
      </c>
      <c r="C24" s="72">
        <f t="shared" si="1"/>
        <v>5000</v>
      </c>
      <c r="D24" s="72">
        <f t="shared" si="2"/>
        <v>788.125</v>
      </c>
      <c r="E24" s="72">
        <f t="shared" si="3"/>
        <v>16550.625</v>
      </c>
      <c r="F24" s="13"/>
      <c r="G24" s="3">
        <f t="shared" si="4"/>
        <v>3</v>
      </c>
      <c r="H24" s="72">
        <f t="shared" si="5"/>
        <v>3750</v>
      </c>
      <c r="I24" s="72">
        <f t="shared" si="6"/>
        <v>591.09375</v>
      </c>
      <c r="J24" s="72">
        <f t="shared" si="7"/>
        <v>12412.96875</v>
      </c>
    </row>
    <row r="25" spans="2:10" x14ac:dyDescent="0.25">
      <c r="B25" s="3">
        <f t="shared" si="0"/>
        <v>4</v>
      </c>
      <c r="C25" s="72">
        <f t="shared" si="1"/>
        <v>5000</v>
      </c>
      <c r="D25" s="72">
        <f t="shared" si="2"/>
        <v>1077.53125</v>
      </c>
      <c r="E25" s="72">
        <f t="shared" si="3"/>
        <v>22628.15625</v>
      </c>
      <c r="F25" s="13"/>
      <c r="G25" s="3">
        <f t="shared" si="4"/>
        <v>4</v>
      </c>
      <c r="H25" s="72">
        <f t="shared" si="5"/>
        <v>3750</v>
      </c>
      <c r="I25" s="72">
        <f t="shared" si="6"/>
        <v>808.1484375</v>
      </c>
      <c r="J25" s="72">
        <f t="shared" si="7"/>
        <v>16971.1171875</v>
      </c>
    </row>
    <row r="26" spans="2:10" x14ac:dyDescent="0.25">
      <c r="B26" s="3">
        <f t="shared" si="0"/>
        <v>5</v>
      </c>
      <c r="C26" s="72">
        <f t="shared" si="1"/>
        <v>5000</v>
      </c>
      <c r="D26" s="72">
        <f t="shared" si="2"/>
        <v>1381.4078125000001</v>
      </c>
      <c r="E26" s="72">
        <f t="shared" si="3"/>
        <v>29009.564062500001</v>
      </c>
      <c r="F26" s="13"/>
      <c r="G26" s="3">
        <f t="shared" si="4"/>
        <v>5</v>
      </c>
      <c r="H26" s="72">
        <f t="shared" si="5"/>
        <v>3750</v>
      </c>
      <c r="I26" s="72">
        <f t="shared" si="6"/>
        <v>1036.055859375</v>
      </c>
      <c r="J26" s="72">
        <f t="shared" si="7"/>
        <v>21757.173046874999</v>
      </c>
    </row>
    <row r="27" spans="2:10" x14ac:dyDescent="0.25">
      <c r="B27" s="3">
        <f t="shared" si="0"/>
        <v>6</v>
      </c>
      <c r="C27" s="72">
        <f t="shared" si="1"/>
        <v>5000</v>
      </c>
      <c r="D27" s="72">
        <f t="shared" si="2"/>
        <v>1700.4782031250002</v>
      </c>
      <c r="E27" s="72">
        <f t="shared" si="3"/>
        <v>35710.042265625001</v>
      </c>
      <c r="F27" s="13"/>
      <c r="G27" s="3">
        <f t="shared" si="4"/>
        <v>6</v>
      </c>
      <c r="H27" s="72">
        <f t="shared" si="5"/>
        <v>3750</v>
      </c>
      <c r="I27" s="72">
        <f t="shared" si="6"/>
        <v>1275.35865234375</v>
      </c>
      <c r="J27" s="72">
        <f t="shared" si="7"/>
        <v>26782.531699218751</v>
      </c>
    </row>
    <row r="28" spans="2:10" x14ac:dyDescent="0.25">
      <c r="B28" s="3">
        <f t="shared" si="0"/>
        <v>7</v>
      </c>
      <c r="C28" s="72">
        <f t="shared" si="1"/>
        <v>5000</v>
      </c>
      <c r="D28" s="72">
        <f t="shared" si="2"/>
        <v>2035.5021132812501</v>
      </c>
      <c r="E28" s="72">
        <f t="shared" si="3"/>
        <v>42745.544378906248</v>
      </c>
      <c r="F28" s="13"/>
      <c r="G28" s="3">
        <f t="shared" si="4"/>
        <v>7</v>
      </c>
      <c r="H28" s="72">
        <f t="shared" si="5"/>
        <v>3750</v>
      </c>
      <c r="I28" s="72">
        <f t="shared" si="6"/>
        <v>1526.6265849609376</v>
      </c>
      <c r="J28" s="72">
        <f t="shared" si="7"/>
        <v>32059.158284179688</v>
      </c>
    </row>
    <row r="29" spans="2:10" x14ac:dyDescent="0.25">
      <c r="B29" s="3">
        <f t="shared" si="0"/>
        <v>8</v>
      </c>
      <c r="C29" s="72">
        <f t="shared" si="1"/>
        <v>5000</v>
      </c>
      <c r="D29" s="72">
        <f t="shared" si="2"/>
        <v>2387.2772189453126</v>
      </c>
      <c r="E29" s="72">
        <f t="shared" si="3"/>
        <v>50132.821597851558</v>
      </c>
      <c r="F29" s="13"/>
      <c r="G29" s="3">
        <f t="shared" si="4"/>
        <v>8</v>
      </c>
      <c r="H29" s="72">
        <f t="shared" si="5"/>
        <v>3750</v>
      </c>
      <c r="I29" s="72">
        <f t="shared" si="6"/>
        <v>1790.4579142089847</v>
      </c>
      <c r="J29" s="72">
        <f t="shared" si="7"/>
        <v>37599.61619838867</v>
      </c>
    </row>
    <row r="30" spans="2:10" x14ac:dyDescent="0.25">
      <c r="B30" s="3">
        <f t="shared" si="0"/>
        <v>9</v>
      </c>
      <c r="C30" s="72">
        <f t="shared" si="1"/>
        <v>5000</v>
      </c>
      <c r="D30" s="72">
        <f t="shared" si="2"/>
        <v>2756.6410798925781</v>
      </c>
      <c r="E30" s="72">
        <f t="shared" si="3"/>
        <v>57889.462677744137</v>
      </c>
      <c r="F30" s="13"/>
      <c r="G30" s="3">
        <f t="shared" si="4"/>
        <v>9</v>
      </c>
      <c r="H30" s="72">
        <f t="shared" si="5"/>
        <v>3750</v>
      </c>
      <c r="I30" s="72">
        <f t="shared" si="6"/>
        <v>2067.4808099194338</v>
      </c>
      <c r="J30" s="72">
        <f t="shared" si="7"/>
        <v>43417.097008308105</v>
      </c>
    </row>
    <row r="31" spans="2:10" x14ac:dyDescent="0.25">
      <c r="B31" s="3">
        <f t="shared" si="0"/>
        <v>10</v>
      </c>
      <c r="C31" s="72">
        <f t="shared" si="1"/>
        <v>5000</v>
      </c>
      <c r="D31" s="72">
        <f t="shared" si="2"/>
        <v>3144.473133887207</v>
      </c>
      <c r="E31" s="72">
        <f t="shared" si="3"/>
        <v>66033.935811631338</v>
      </c>
      <c r="F31" s="13"/>
      <c r="G31" s="3">
        <f t="shared" si="4"/>
        <v>10</v>
      </c>
      <c r="H31" s="72">
        <f t="shared" si="5"/>
        <v>3750</v>
      </c>
      <c r="I31" s="72">
        <f t="shared" si="6"/>
        <v>2358.3548504154055</v>
      </c>
      <c r="J31" s="72">
        <f t="shared" si="7"/>
        <v>49525.451858723507</v>
      </c>
    </row>
    <row r="32" spans="2:10" x14ac:dyDescent="0.25">
      <c r="B32" s="3">
        <f t="shared" si="0"/>
        <v>11</v>
      </c>
      <c r="C32" s="72">
        <f t="shared" si="1"/>
        <v>5000</v>
      </c>
      <c r="D32" s="72">
        <f t="shared" si="2"/>
        <v>3551.6967905815673</v>
      </c>
      <c r="E32" s="72">
        <f t="shared" si="3"/>
        <v>74585.632602212907</v>
      </c>
      <c r="F32" s="13"/>
      <c r="G32" s="3">
        <f t="shared" si="4"/>
        <v>11</v>
      </c>
      <c r="H32" s="72">
        <f t="shared" si="5"/>
        <v>3750</v>
      </c>
      <c r="I32" s="72">
        <f t="shared" si="6"/>
        <v>2663.7725929361754</v>
      </c>
      <c r="J32" s="72">
        <f t="shared" si="7"/>
        <v>55939.224451659684</v>
      </c>
    </row>
    <row r="33" spans="2:10" x14ac:dyDescent="0.25">
      <c r="B33" s="3">
        <f t="shared" si="0"/>
        <v>12</v>
      </c>
      <c r="C33" s="72">
        <f t="shared" si="1"/>
        <v>5000</v>
      </c>
      <c r="D33" s="72">
        <f t="shared" si="2"/>
        <v>3979.2816301106454</v>
      </c>
      <c r="E33" s="72">
        <f t="shared" si="3"/>
        <v>83564.914232323557</v>
      </c>
      <c r="F33" s="13"/>
      <c r="G33" s="3">
        <f t="shared" si="4"/>
        <v>12</v>
      </c>
      <c r="H33" s="72">
        <f t="shared" si="5"/>
        <v>3750</v>
      </c>
      <c r="I33" s="72">
        <f t="shared" si="6"/>
        <v>2984.4612225829842</v>
      </c>
      <c r="J33" s="72">
        <f t="shared" si="7"/>
        <v>62673.685674242668</v>
      </c>
    </row>
    <row r="34" spans="2:10" x14ac:dyDescent="0.25">
      <c r="B34" s="3">
        <f t="shared" si="0"/>
        <v>13</v>
      </c>
      <c r="C34" s="72">
        <f t="shared" si="1"/>
        <v>5000</v>
      </c>
      <c r="D34" s="72">
        <f t="shared" si="2"/>
        <v>4428.2457116161777</v>
      </c>
      <c r="E34" s="72">
        <f t="shared" si="3"/>
        <v>92993.15994393974</v>
      </c>
      <c r="F34" s="13"/>
      <c r="G34" s="3">
        <f t="shared" si="4"/>
        <v>13</v>
      </c>
      <c r="H34" s="72">
        <f t="shared" si="5"/>
        <v>3750</v>
      </c>
      <c r="I34" s="72">
        <f t="shared" si="6"/>
        <v>3321.1842837121339</v>
      </c>
      <c r="J34" s="72">
        <f t="shared" si="7"/>
        <v>69744.869957954797</v>
      </c>
    </row>
    <row r="35" spans="2:10" x14ac:dyDescent="0.25">
      <c r="B35" s="3">
        <f t="shared" si="0"/>
        <v>14</v>
      </c>
      <c r="C35" s="72">
        <f t="shared" si="1"/>
        <v>5000</v>
      </c>
      <c r="D35" s="72">
        <f t="shared" si="2"/>
        <v>4899.6579971969868</v>
      </c>
      <c r="E35" s="72">
        <f t="shared" si="3"/>
        <v>102892.81794113673</v>
      </c>
      <c r="F35" s="13"/>
      <c r="G35" s="3">
        <f t="shared" si="4"/>
        <v>14</v>
      </c>
      <c r="H35" s="72">
        <f t="shared" si="5"/>
        <v>3750</v>
      </c>
      <c r="I35" s="72">
        <f t="shared" si="6"/>
        <v>3674.7434978977399</v>
      </c>
      <c r="J35" s="72">
        <f t="shared" si="7"/>
        <v>77169.613455852537</v>
      </c>
    </row>
    <row r="36" spans="2:10" x14ac:dyDescent="0.25">
      <c r="B36" s="3">
        <f t="shared" si="0"/>
        <v>15</v>
      </c>
      <c r="C36" s="72">
        <f t="shared" si="1"/>
        <v>5000</v>
      </c>
      <c r="D36" s="72">
        <f t="shared" si="2"/>
        <v>5394.6408970568373</v>
      </c>
      <c r="E36" s="72">
        <f t="shared" si="3"/>
        <v>113287.45883819356</v>
      </c>
      <c r="F36" s="13"/>
      <c r="G36" s="3">
        <f t="shared" si="4"/>
        <v>15</v>
      </c>
      <c r="H36" s="72">
        <f t="shared" si="5"/>
        <v>3750</v>
      </c>
      <c r="I36" s="72">
        <f t="shared" si="6"/>
        <v>4045.980672792627</v>
      </c>
      <c r="J36" s="72">
        <f t="shared" si="7"/>
        <v>84965.594128645171</v>
      </c>
    </row>
    <row r="37" spans="2:10" x14ac:dyDescent="0.25">
      <c r="B37" s="3">
        <f t="shared" si="0"/>
        <v>16</v>
      </c>
      <c r="C37" s="72">
        <f t="shared" si="1"/>
        <v>5000</v>
      </c>
      <c r="D37" s="72">
        <f t="shared" si="2"/>
        <v>5914.372941909678</v>
      </c>
      <c r="E37" s="72">
        <f t="shared" si="3"/>
        <v>124201.83178010324</v>
      </c>
      <c r="F37" s="13"/>
      <c r="G37" s="3">
        <f t="shared" si="4"/>
        <v>16</v>
      </c>
      <c r="H37" s="72">
        <f t="shared" si="5"/>
        <v>3750</v>
      </c>
      <c r="I37" s="72">
        <f t="shared" si="6"/>
        <v>4435.7797064322585</v>
      </c>
      <c r="J37" s="72">
        <f t="shared" si="7"/>
        <v>93151.373835077422</v>
      </c>
    </row>
    <row r="38" spans="2:10" x14ac:dyDescent="0.25">
      <c r="B38" s="3">
        <f t="shared" si="0"/>
        <v>17</v>
      </c>
      <c r="C38" s="72">
        <f t="shared" si="1"/>
        <v>5000</v>
      </c>
      <c r="D38" s="72">
        <f t="shared" si="2"/>
        <v>6460.0915890051619</v>
      </c>
      <c r="E38" s="72">
        <f t="shared" si="3"/>
        <v>135661.92336910841</v>
      </c>
      <c r="F38" s="13"/>
      <c r="G38" s="3">
        <f t="shared" si="4"/>
        <v>17</v>
      </c>
      <c r="H38" s="72">
        <f t="shared" si="5"/>
        <v>3750</v>
      </c>
      <c r="I38" s="72">
        <f t="shared" si="6"/>
        <v>4845.0686917538715</v>
      </c>
      <c r="J38" s="72">
        <f t="shared" si="7"/>
        <v>101746.44252683129</v>
      </c>
    </row>
    <row r="39" spans="2:10" x14ac:dyDescent="0.25">
      <c r="B39" s="3">
        <f t="shared" si="0"/>
        <v>18</v>
      </c>
      <c r="C39" s="72">
        <f t="shared" si="1"/>
        <v>5000</v>
      </c>
      <c r="D39" s="72">
        <f t="shared" si="2"/>
        <v>7033.0961684554204</v>
      </c>
      <c r="E39" s="72">
        <f t="shared" si="3"/>
        <v>147695.01953756384</v>
      </c>
      <c r="F39" s="13"/>
      <c r="G39" s="3">
        <f t="shared" si="4"/>
        <v>18</v>
      </c>
      <c r="H39" s="72">
        <f t="shared" si="5"/>
        <v>3750</v>
      </c>
      <c r="I39" s="72">
        <f t="shared" si="6"/>
        <v>5274.8221263415653</v>
      </c>
      <c r="J39" s="72">
        <f t="shared" si="7"/>
        <v>110771.26465317285</v>
      </c>
    </row>
    <row r="40" spans="2:10" x14ac:dyDescent="0.25">
      <c r="B40" s="3">
        <f t="shared" si="0"/>
        <v>19</v>
      </c>
      <c r="C40" s="72">
        <f t="shared" si="1"/>
        <v>5000</v>
      </c>
      <c r="D40" s="72">
        <f t="shared" si="2"/>
        <v>7634.7509768781929</v>
      </c>
      <c r="E40" s="72">
        <f t="shared" si="3"/>
        <v>160329.77051444203</v>
      </c>
      <c r="F40" s="13"/>
      <c r="G40" s="3">
        <f t="shared" si="4"/>
        <v>19</v>
      </c>
      <c r="H40" s="72">
        <f t="shared" si="5"/>
        <v>3750</v>
      </c>
      <c r="I40" s="72">
        <f t="shared" si="6"/>
        <v>5726.0632326586428</v>
      </c>
      <c r="J40" s="72">
        <f t="shared" si="7"/>
        <v>120247.3278858315</v>
      </c>
    </row>
    <row r="41" spans="2:10" x14ac:dyDescent="0.25">
      <c r="B41" s="3">
        <f t="shared" si="0"/>
        <v>20</v>
      </c>
      <c r="C41" s="72">
        <f t="shared" si="1"/>
        <v>5000</v>
      </c>
      <c r="D41" s="72">
        <f t="shared" si="2"/>
        <v>8266.4885257221013</v>
      </c>
      <c r="E41" s="72">
        <f t="shared" si="3"/>
        <v>173596.25904016412</v>
      </c>
      <c r="F41" s="13"/>
      <c r="G41" s="3">
        <f t="shared" si="4"/>
        <v>20</v>
      </c>
      <c r="H41" s="72">
        <f t="shared" si="5"/>
        <v>3750</v>
      </c>
      <c r="I41" s="72">
        <f t="shared" si="6"/>
        <v>6199.8663942915755</v>
      </c>
      <c r="J41" s="72">
        <f t="shared" si="7"/>
        <v>130197.19428012308</v>
      </c>
    </row>
    <row r="42" spans="2:10" x14ac:dyDescent="0.25">
      <c r="B42" s="3">
        <f t="shared" si="0"/>
        <v>21</v>
      </c>
      <c r="C42" s="72">
        <f t="shared" si="1"/>
        <v>5000</v>
      </c>
      <c r="D42" s="72">
        <f t="shared" si="2"/>
        <v>8929.8129520082057</v>
      </c>
      <c r="E42" s="72">
        <f t="shared" si="3"/>
        <v>187526.07199217234</v>
      </c>
      <c r="F42" s="13"/>
      <c r="G42" s="3">
        <f t="shared" si="4"/>
        <v>21</v>
      </c>
      <c r="H42" s="72">
        <f t="shared" si="5"/>
        <v>3750</v>
      </c>
      <c r="I42" s="72">
        <f t="shared" si="6"/>
        <v>6697.3597140061538</v>
      </c>
      <c r="J42" s="72">
        <f t="shared" si="7"/>
        <v>140644.55399412924</v>
      </c>
    </row>
    <row r="43" spans="2:10" x14ac:dyDescent="0.25">
      <c r="B43" s="3">
        <f t="shared" si="0"/>
        <v>22</v>
      </c>
      <c r="C43" s="72">
        <f t="shared" si="1"/>
        <v>5000</v>
      </c>
      <c r="D43" s="72">
        <f t="shared" si="2"/>
        <v>9626.3035996086164</v>
      </c>
      <c r="E43" s="72">
        <f t="shared" si="3"/>
        <v>202152.37559178096</v>
      </c>
      <c r="F43" s="13"/>
      <c r="G43" s="3">
        <f t="shared" si="4"/>
        <v>22</v>
      </c>
      <c r="H43" s="72">
        <f t="shared" si="5"/>
        <v>3750</v>
      </c>
      <c r="I43" s="72">
        <f t="shared" si="6"/>
        <v>7219.7276997064619</v>
      </c>
      <c r="J43" s="72">
        <f t="shared" si="7"/>
        <v>151614.28169383568</v>
      </c>
    </row>
    <row r="44" spans="2:10" x14ac:dyDescent="0.25">
      <c r="B44" s="3">
        <f t="shared" si="0"/>
        <v>23</v>
      </c>
      <c r="C44" s="72">
        <f t="shared" si="1"/>
        <v>5000</v>
      </c>
      <c r="D44" s="72">
        <f t="shared" si="2"/>
        <v>10357.618779589049</v>
      </c>
      <c r="E44" s="72">
        <f t="shared" si="3"/>
        <v>217509.99437137</v>
      </c>
      <c r="F44" s="13"/>
      <c r="G44" s="3">
        <f t="shared" si="4"/>
        <v>23</v>
      </c>
      <c r="H44" s="72">
        <f t="shared" si="5"/>
        <v>3750</v>
      </c>
      <c r="I44" s="72">
        <f t="shared" si="6"/>
        <v>7768.2140846917846</v>
      </c>
      <c r="J44" s="72">
        <f t="shared" si="7"/>
        <v>163132.49577852746</v>
      </c>
    </row>
    <row r="45" spans="2:10" x14ac:dyDescent="0.25">
      <c r="B45" s="3">
        <f t="shared" si="0"/>
        <v>24</v>
      </c>
      <c r="C45" s="72">
        <f t="shared" si="1"/>
        <v>5000</v>
      </c>
      <c r="D45" s="72">
        <f t="shared" si="2"/>
        <v>11125.499718568501</v>
      </c>
      <c r="E45" s="72">
        <f t="shared" si="3"/>
        <v>233635.4940899385</v>
      </c>
      <c r="F45" s="13"/>
      <c r="G45" s="3">
        <f t="shared" si="4"/>
        <v>24</v>
      </c>
      <c r="H45" s="72">
        <f t="shared" si="5"/>
        <v>3750</v>
      </c>
      <c r="I45" s="72">
        <f t="shared" si="6"/>
        <v>8344.1247889263741</v>
      </c>
      <c r="J45" s="72">
        <f t="shared" si="7"/>
        <v>175226.62056745382</v>
      </c>
    </row>
    <row r="46" spans="2:10" x14ac:dyDescent="0.25">
      <c r="B46" s="3">
        <f t="shared" si="0"/>
        <v>25</v>
      </c>
      <c r="C46" s="72">
        <f t="shared" si="1"/>
        <v>5000</v>
      </c>
      <c r="D46" s="72">
        <f t="shared" si="2"/>
        <v>11931.774704496926</v>
      </c>
      <c r="E46" s="72">
        <f t="shared" si="3"/>
        <v>250567.26879443543</v>
      </c>
      <c r="F46" s="13"/>
      <c r="G46" s="3">
        <f t="shared" si="4"/>
        <v>25</v>
      </c>
      <c r="H46" s="72">
        <f t="shared" si="5"/>
        <v>3750</v>
      </c>
      <c r="I46" s="72">
        <f t="shared" si="6"/>
        <v>8948.8310283726914</v>
      </c>
      <c r="J46" s="72">
        <f t="shared" si="7"/>
        <v>187925.45159582651</v>
      </c>
    </row>
    <row r="47" spans="2:10" x14ac:dyDescent="0.25">
      <c r="B47" s="3">
        <f t="shared" si="0"/>
        <v>26</v>
      </c>
      <c r="C47" s="72">
        <f t="shared" si="1"/>
        <v>5000</v>
      </c>
      <c r="D47" s="72">
        <f t="shared" si="2"/>
        <v>12778.363439721772</v>
      </c>
      <c r="E47" s="72">
        <f t="shared" si="3"/>
        <v>268345.63223415718</v>
      </c>
      <c r="F47" s="13"/>
      <c r="G47" s="3">
        <f t="shared" si="4"/>
        <v>26</v>
      </c>
      <c r="H47" s="72">
        <f t="shared" si="5"/>
        <v>3750</v>
      </c>
      <c r="I47" s="72">
        <f t="shared" si="6"/>
        <v>9583.7725797913263</v>
      </c>
      <c r="J47" s="72">
        <f t="shared" si="7"/>
        <v>201259.22417561783</v>
      </c>
    </row>
    <row r="48" spans="2:10" x14ac:dyDescent="0.25">
      <c r="B48" s="3">
        <f t="shared" si="0"/>
        <v>27</v>
      </c>
      <c r="C48" s="72">
        <f t="shared" si="1"/>
        <v>5000</v>
      </c>
      <c r="D48" s="72">
        <f t="shared" si="2"/>
        <v>13667.28161170786</v>
      </c>
      <c r="E48" s="72">
        <f t="shared" si="3"/>
        <v>287012.91384586506</v>
      </c>
      <c r="F48" s="13"/>
      <c r="G48" s="3">
        <f t="shared" si="4"/>
        <v>27</v>
      </c>
      <c r="H48" s="72">
        <f t="shared" si="5"/>
        <v>3750</v>
      </c>
      <c r="I48" s="72">
        <f t="shared" si="6"/>
        <v>10250.461208780893</v>
      </c>
      <c r="J48" s="72">
        <f t="shared" si="7"/>
        <v>215259.68538439873</v>
      </c>
    </row>
    <row r="49" spans="2:10" x14ac:dyDescent="0.25">
      <c r="B49" s="3">
        <f t="shared" si="0"/>
        <v>28</v>
      </c>
      <c r="C49" s="72">
        <f t="shared" si="1"/>
        <v>5000</v>
      </c>
      <c r="D49" s="72">
        <f t="shared" si="2"/>
        <v>14600.645692293254</v>
      </c>
      <c r="E49" s="72">
        <f t="shared" si="3"/>
        <v>306613.5595381583</v>
      </c>
      <c r="F49" s="13"/>
      <c r="G49" s="3">
        <f t="shared" si="4"/>
        <v>28</v>
      </c>
      <c r="H49" s="72">
        <f t="shared" si="5"/>
        <v>3750</v>
      </c>
      <c r="I49" s="72">
        <f t="shared" si="6"/>
        <v>10950.484269219938</v>
      </c>
      <c r="J49" s="72">
        <f t="shared" si="7"/>
        <v>229960.16965361868</v>
      </c>
    </row>
    <row r="50" spans="2:10" x14ac:dyDescent="0.25">
      <c r="B50" s="3">
        <f t="shared" si="0"/>
        <v>29</v>
      </c>
      <c r="C50" s="72">
        <f t="shared" si="1"/>
        <v>5000</v>
      </c>
      <c r="D50" s="72">
        <f t="shared" si="2"/>
        <v>15580.677976907915</v>
      </c>
      <c r="E50" s="72">
        <f t="shared" si="3"/>
        <v>327194.23751506623</v>
      </c>
      <c r="F50" s="13"/>
      <c r="G50" s="3">
        <f t="shared" si="4"/>
        <v>29</v>
      </c>
      <c r="H50" s="72">
        <f t="shared" si="5"/>
        <v>3750</v>
      </c>
      <c r="I50" s="72">
        <f t="shared" si="6"/>
        <v>11685.508482680934</v>
      </c>
      <c r="J50" s="72">
        <f t="shared" si="7"/>
        <v>245395.67813629963</v>
      </c>
    </row>
    <row r="51" spans="2:10" x14ac:dyDescent="0.25">
      <c r="B51" s="3">
        <f t="shared" si="0"/>
        <v>30</v>
      </c>
      <c r="C51" s="72">
        <f t="shared" si="1"/>
        <v>5000</v>
      </c>
      <c r="D51" s="72">
        <f t="shared" si="2"/>
        <v>16609.711875753314</v>
      </c>
      <c r="E51" s="72">
        <f t="shared" si="3"/>
        <v>348803.94939081953</v>
      </c>
      <c r="F51" s="13"/>
      <c r="G51" s="3">
        <f t="shared" si="4"/>
        <v>30</v>
      </c>
      <c r="H51" s="72">
        <f t="shared" si="5"/>
        <v>3750</v>
      </c>
      <c r="I51" s="72">
        <f t="shared" si="6"/>
        <v>12457.283906814982</v>
      </c>
      <c r="J51" s="72">
        <f t="shared" si="7"/>
        <v>261602.96204311462</v>
      </c>
    </row>
    <row r="52" spans="2:10" x14ac:dyDescent="0.25">
      <c r="B52" s="3">
        <f t="shared" si="0"/>
        <v>1</v>
      </c>
      <c r="C52" s="72">
        <f t="shared" si="1"/>
        <v>-26656.125068047924</v>
      </c>
      <c r="D52" s="72">
        <f t="shared" si="2"/>
        <v>16107.391216138582</v>
      </c>
      <c r="E52" s="72">
        <f t="shared" si="3"/>
        <v>338255.21553891018</v>
      </c>
      <c r="F52" s="13"/>
      <c r="G52" s="3">
        <f t="shared" si="4"/>
        <v>1</v>
      </c>
      <c r="H52" s="72">
        <f t="shared" si="5"/>
        <v>-19992.093801035942</v>
      </c>
      <c r="I52" s="72">
        <f t="shared" si="6"/>
        <v>12080.543412103934</v>
      </c>
      <c r="J52" s="72">
        <f t="shared" si="7"/>
        <v>253691.41165418262</v>
      </c>
    </row>
    <row r="53" spans="2:10" x14ac:dyDescent="0.25">
      <c r="B53" s="3">
        <f t="shared" si="0"/>
        <v>2</v>
      </c>
      <c r="C53" s="72">
        <f t="shared" si="1"/>
        <v>-26656.125068047924</v>
      </c>
      <c r="D53" s="72">
        <f t="shared" si="2"/>
        <v>15579.954523543114</v>
      </c>
      <c r="E53" s="72">
        <f t="shared" si="3"/>
        <v>327179.04499440535</v>
      </c>
      <c r="F53" s="13"/>
      <c r="G53" s="3">
        <f t="shared" si="4"/>
        <v>2</v>
      </c>
      <c r="H53" s="72">
        <f t="shared" si="5"/>
        <v>-19992.093801035942</v>
      </c>
      <c r="I53" s="72">
        <f t="shared" si="6"/>
        <v>11684.965892657334</v>
      </c>
      <c r="J53" s="72">
        <f t="shared" si="7"/>
        <v>245384.28374580402</v>
      </c>
    </row>
    <row r="54" spans="2:10" x14ac:dyDescent="0.25">
      <c r="B54" s="3">
        <f t="shared" si="0"/>
        <v>3</v>
      </c>
      <c r="C54" s="72">
        <f t="shared" si="1"/>
        <v>-26656.125068047924</v>
      </c>
      <c r="D54" s="72">
        <f t="shared" si="2"/>
        <v>15026.145996317873</v>
      </c>
      <c r="E54" s="72">
        <f t="shared" si="3"/>
        <v>315549.06592267531</v>
      </c>
      <c r="F54" s="13"/>
      <c r="G54" s="3">
        <f t="shared" si="4"/>
        <v>3</v>
      </c>
      <c r="H54" s="72">
        <f t="shared" si="5"/>
        <v>-19992.093801035942</v>
      </c>
      <c r="I54" s="72">
        <f t="shared" si="6"/>
        <v>11269.609497238403</v>
      </c>
      <c r="J54" s="72">
        <f t="shared" si="7"/>
        <v>236661.79944200648</v>
      </c>
    </row>
    <row r="55" spans="2:10" x14ac:dyDescent="0.25">
      <c r="B55" s="3">
        <f t="shared" si="0"/>
        <v>4</v>
      </c>
      <c r="C55" s="72">
        <f t="shared" si="1"/>
        <v>-26656.125068047924</v>
      </c>
      <c r="D55" s="72">
        <f t="shared" si="2"/>
        <v>14444.647042731371</v>
      </c>
      <c r="E55" s="72">
        <f t="shared" si="3"/>
        <v>303337.58789735875</v>
      </c>
      <c r="F55" s="13"/>
      <c r="G55" s="3">
        <f t="shared" si="4"/>
        <v>4</v>
      </c>
      <c r="H55" s="72">
        <f t="shared" si="5"/>
        <v>-19992.093801035942</v>
      </c>
      <c r="I55" s="72">
        <f t="shared" si="6"/>
        <v>10833.485282048527</v>
      </c>
      <c r="J55" s="72">
        <f t="shared" si="7"/>
        <v>227503.19092301905</v>
      </c>
    </row>
    <row r="56" spans="2:10" x14ac:dyDescent="0.25">
      <c r="B56" s="3">
        <f t="shared" si="0"/>
        <v>5</v>
      </c>
      <c r="C56" s="72">
        <f t="shared" si="1"/>
        <v>-26656.125068047924</v>
      </c>
      <c r="D56" s="72">
        <f t="shared" si="2"/>
        <v>13834.073141465544</v>
      </c>
      <c r="E56" s="72">
        <f t="shared" si="3"/>
        <v>290515.5359707764</v>
      </c>
      <c r="F56" s="13"/>
      <c r="G56" s="3">
        <f t="shared" si="4"/>
        <v>5</v>
      </c>
      <c r="H56" s="72">
        <f t="shared" si="5"/>
        <v>-19992.093801035942</v>
      </c>
      <c r="I56" s="72">
        <f t="shared" si="6"/>
        <v>10375.554856099156</v>
      </c>
      <c r="J56" s="72">
        <f t="shared" si="7"/>
        <v>217886.65197808226</v>
      </c>
    </row>
    <row r="57" spans="2:10" x14ac:dyDescent="0.25">
      <c r="B57" s="3">
        <f t="shared" si="0"/>
        <v>6</v>
      </c>
      <c r="C57" s="72">
        <f t="shared" si="1"/>
        <v>-26656.125068047924</v>
      </c>
      <c r="D57" s="72">
        <f t="shared" si="2"/>
        <v>13192.970545136426</v>
      </c>
      <c r="E57" s="72">
        <f t="shared" si="3"/>
        <v>277052.38144786493</v>
      </c>
      <c r="F57" s="13"/>
      <c r="G57" s="3">
        <f t="shared" si="4"/>
        <v>6</v>
      </c>
      <c r="H57" s="72">
        <f t="shared" si="5"/>
        <v>-19992.093801035942</v>
      </c>
      <c r="I57" s="72">
        <f t="shared" si="6"/>
        <v>9894.7279088523155</v>
      </c>
      <c r="J57" s="72">
        <f t="shared" si="7"/>
        <v>207789.28608589864</v>
      </c>
    </row>
    <row r="58" spans="2:10" x14ac:dyDescent="0.25">
      <c r="B58" s="3">
        <f t="shared" si="0"/>
        <v>7</v>
      </c>
      <c r="C58" s="72">
        <f t="shared" si="1"/>
        <v>-26656.125068047924</v>
      </c>
      <c r="D58" s="72">
        <f t="shared" si="2"/>
        <v>12519.812818990851</v>
      </c>
      <c r="E58" s="72">
        <f t="shared" si="3"/>
        <v>262916.06919880788</v>
      </c>
      <c r="F58" s="13"/>
      <c r="G58" s="3">
        <f t="shared" si="4"/>
        <v>7</v>
      </c>
      <c r="H58" s="72">
        <f t="shared" si="5"/>
        <v>-19992.093801035942</v>
      </c>
      <c r="I58" s="72">
        <f t="shared" si="6"/>
        <v>9389.8596142431343</v>
      </c>
      <c r="J58" s="72">
        <f t="shared" si="7"/>
        <v>197187.05189910583</v>
      </c>
    </row>
    <row r="59" spans="2:10" x14ac:dyDescent="0.25">
      <c r="B59" s="3">
        <f t="shared" si="0"/>
        <v>8</v>
      </c>
      <c r="C59" s="72">
        <f t="shared" si="1"/>
        <v>-26656.125068047924</v>
      </c>
      <c r="D59" s="72">
        <f t="shared" si="2"/>
        <v>11812.997206537999</v>
      </c>
      <c r="E59" s="72">
        <f t="shared" si="3"/>
        <v>248072.94133729796</v>
      </c>
      <c r="F59" s="13"/>
      <c r="G59" s="3">
        <f t="shared" si="4"/>
        <v>8</v>
      </c>
      <c r="H59" s="72">
        <f t="shared" si="5"/>
        <v>-19992.093801035942</v>
      </c>
      <c r="I59" s="72">
        <f t="shared" si="6"/>
        <v>8859.7479049034937</v>
      </c>
      <c r="J59" s="72">
        <f t="shared" si="7"/>
        <v>186054.7060029734</v>
      </c>
    </row>
    <row r="60" spans="2:10" x14ac:dyDescent="0.25">
      <c r="B60" s="3">
        <f t="shared" si="0"/>
        <v>9</v>
      </c>
      <c r="C60" s="72">
        <f t="shared" si="1"/>
        <v>-26656.125068047924</v>
      </c>
      <c r="D60" s="72">
        <f t="shared" si="2"/>
        <v>11070.840813462502</v>
      </c>
      <c r="E60" s="72">
        <f t="shared" si="3"/>
        <v>232487.65708271254</v>
      </c>
      <c r="F60" s="13"/>
      <c r="G60" s="3">
        <f t="shared" si="4"/>
        <v>9</v>
      </c>
      <c r="H60" s="72">
        <f t="shared" si="5"/>
        <v>-19992.093801035942</v>
      </c>
      <c r="I60" s="72">
        <f t="shared" si="6"/>
        <v>8303.1306100968723</v>
      </c>
      <c r="J60" s="72">
        <f t="shared" si="7"/>
        <v>174365.74281203432</v>
      </c>
    </row>
    <row r="61" spans="2:10" x14ac:dyDescent="0.25">
      <c r="B61" s="3">
        <f t="shared" si="0"/>
        <v>10</v>
      </c>
      <c r="C61" s="72">
        <f t="shared" si="1"/>
        <v>-26656.125068047924</v>
      </c>
      <c r="D61" s="72">
        <f t="shared" si="2"/>
        <v>10291.576600733231</v>
      </c>
      <c r="E61" s="72">
        <f t="shared" si="3"/>
        <v>216123.10861539785</v>
      </c>
      <c r="F61" s="13"/>
      <c r="G61" s="3">
        <f t="shared" si="4"/>
        <v>10</v>
      </c>
      <c r="H61" s="72">
        <f t="shared" si="5"/>
        <v>-19992.093801035942</v>
      </c>
      <c r="I61" s="72">
        <f t="shared" si="6"/>
        <v>7718.6824505499189</v>
      </c>
      <c r="J61" s="72">
        <f t="shared" si="7"/>
        <v>162092.33146154831</v>
      </c>
    </row>
    <row r="62" spans="2:10" x14ac:dyDescent="0.25">
      <c r="B62" s="3">
        <f t="shared" si="0"/>
        <v>11</v>
      </c>
      <c r="C62" s="72">
        <f t="shared" si="1"/>
        <v>-26656.125068047924</v>
      </c>
      <c r="D62" s="72">
        <f t="shared" ref="D62:D69" si="8">IF(B62="-","-",SUM(E61,C62)*$E$5)</f>
        <v>9473.3491773674959</v>
      </c>
      <c r="E62" s="72">
        <f t="shared" ref="E62:E69" si="9">IF(B62="-","-",SUM(C62,D62,E61))</f>
        <v>198940.33272471742</v>
      </c>
      <c r="F62" s="13"/>
      <c r="G62" s="3">
        <f t="shared" si="4"/>
        <v>11</v>
      </c>
      <c r="H62" s="72">
        <f t="shared" si="5"/>
        <v>-19992.093801035942</v>
      </c>
      <c r="I62" s="72">
        <f t="shared" ref="I62:I69" si="10">IF(G62="-","-",SUM(J61,H62)*$E$5)</f>
        <v>7105.0118830256179</v>
      </c>
      <c r="J62" s="72">
        <f t="shared" ref="J62:J69" si="11">IF(G62="-","-",SUM(H62,I62,J61))</f>
        <v>149205.249543538</v>
      </c>
    </row>
    <row r="63" spans="2:10" x14ac:dyDescent="0.25">
      <c r="B63" s="3">
        <f t="shared" si="0"/>
        <v>12</v>
      </c>
      <c r="C63" s="72">
        <f t="shared" si="1"/>
        <v>-26656.125068047924</v>
      </c>
      <c r="D63" s="72">
        <f t="shared" si="8"/>
        <v>8614.2103828334748</v>
      </c>
      <c r="E63" s="72">
        <f t="shared" si="9"/>
        <v>180898.41803950298</v>
      </c>
      <c r="F63" s="13"/>
      <c r="G63" s="3">
        <f t="shared" si="4"/>
        <v>12</v>
      </c>
      <c r="H63" s="72">
        <f t="shared" si="5"/>
        <v>-19992.093801035942</v>
      </c>
      <c r="I63" s="72">
        <f t="shared" si="10"/>
        <v>6460.6577871251029</v>
      </c>
      <c r="J63" s="72">
        <f t="shared" si="11"/>
        <v>135673.81352962716</v>
      </c>
    </row>
    <row r="64" spans="2:10" x14ac:dyDescent="0.25">
      <c r="B64" s="3">
        <f t="shared" si="0"/>
        <v>13</v>
      </c>
      <c r="C64" s="72">
        <f t="shared" si="1"/>
        <v>-26656.125068047924</v>
      </c>
      <c r="D64" s="72">
        <f t="shared" si="8"/>
        <v>7712.1146485727531</v>
      </c>
      <c r="E64" s="72">
        <f t="shared" si="9"/>
        <v>161954.40762002781</v>
      </c>
      <c r="F64" s="13"/>
      <c r="G64" s="3">
        <f t="shared" si="4"/>
        <v>13</v>
      </c>
      <c r="H64" s="72">
        <f t="shared" si="5"/>
        <v>-19992.093801035942</v>
      </c>
      <c r="I64" s="72">
        <f t="shared" si="10"/>
        <v>5784.0859864295617</v>
      </c>
      <c r="J64" s="72">
        <f t="shared" si="11"/>
        <v>121465.80571502079</v>
      </c>
    </row>
    <row r="65" spans="2:10" x14ac:dyDescent="0.25">
      <c r="B65" s="3">
        <f t="shared" si="0"/>
        <v>14</v>
      </c>
      <c r="C65" s="72">
        <f t="shared" si="1"/>
        <v>-26656.125068047924</v>
      </c>
      <c r="D65" s="72">
        <f t="shared" si="8"/>
        <v>6764.9141275989941</v>
      </c>
      <c r="E65" s="72">
        <f t="shared" si="9"/>
        <v>142063.19667957886</v>
      </c>
      <c r="F65" s="13"/>
      <c r="G65" s="3">
        <f t="shared" si="4"/>
        <v>14</v>
      </c>
      <c r="H65" s="72">
        <f t="shared" si="5"/>
        <v>-19992.093801035942</v>
      </c>
      <c r="I65" s="72">
        <f t="shared" si="10"/>
        <v>5073.6855956992431</v>
      </c>
      <c r="J65" s="72">
        <f t="shared" si="11"/>
        <v>106547.39750968409</v>
      </c>
    </row>
    <row r="66" spans="2:10" x14ac:dyDescent="0.25">
      <c r="B66" s="3">
        <f t="shared" si="0"/>
        <v>15</v>
      </c>
      <c r="C66" s="72">
        <f t="shared" si="1"/>
        <v>-26656.125068047924</v>
      </c>
      <c r="D66" s="72">
        <f t="shared" si="8"/>
        <v>5770.3535805765468</v>
      </c>
      <c r="E66" s="72">
        <f t="shared" si="9"/>
        <v>121177.42519210748</v>
      </c>
      <c r="F66" s="13"/>
      <c r="G66" s="3">
        <f t="shared" si="4"/>
        <v>15</v>
      </c>
      <c r="H66" s="72">
        <f t="shared" si="5"/>
        <v>-19992.093801035942</v>
      </c>
      <c r="I66" s="72">
        <f t="shared" si="10"/>
        <v>4327.7651854324076</v>
      </c>
      <c r="J66" s="72">
        <f t="shared" si="11"/>
        <v>90883.068894080556</v>
      </c>
    </row>
    <row r="67" spans="2:10" x14ac:dyDescent="0.25">
      <c r="B67" s="3">
        <f t="shared" si="0"/>
        <v>16</v>
      </c>
      <c r="C67" s="72">
        <f t="shared" si="1"/>
        <v>-26656.125068047924</v>
      </c>
      <c r="D67" s="72">
        <f t="shared" si="8"/>
        <v>4726.0650062029772</v>
      </c>
      <c r="E67" s="72">
        <f t="shared" si="9"/>
        <v>99247.365130262537</v>
      </c>
      <c r="F67" s="13"/>
      <c r="G67" s="3">
        <f t="shared" si="4"/>
        <v>16</v>
      </c>
      <c r="H67" s="72">
        <f t="shared" si="5"/>
        <v>-19992.093801035942</v>
      </c>
      <c r="I67" s="72">
        <f t="shared" si="10"/>
        <v>3544.5487546522309</v>
      </c>
      <c r="J67" s="72">
        <f t="shared" si="11"/>
        <v>74435.523847696837</v>
      </c>
    </row>
    <row r="68" spans="2:10" x14ac:dyDescent="0.25">
      <c r="B68" s="3">
        <f t="shared" si="0"/>
        <v>17</v>
      </c>
      <c r="C68" s="72">
        <f t="shared" si="1"/>
        <v>-26656.125068047924</v>
      </c>
      <c r="D68" s="72">
        <f t="shared" si="8"/>
        <v>3629.5620031107305</v>
      </c>
      <c r="E68" s="72">
        <f t="shared" si="9"/>
        <v>76220.802065325348</v>
      </c>
      <c r="F68" s="13"/>
      <c r="G68" s="3">
        <f t="shared" si="4"/>
        <v>17</v>
      </c>
      <c r="H68" s="72">
        <f t="shared" si="5"/>
        <v>-19992.093801035942</v>
      </c>
      <c r="I68" s="72">
        <f t="shared" si="10"/>
        <v>2722.1715023330453</v>
      </c>
      <c r="J68" s="72">
        <f t="shared" si="11"/>
        <v>57165.601548993938</v>
      </c>
    </row>
    <row r="69" spans="2:10" x14ac:dyDescent="0.25">
      <c r="B69" s="3">
        <f t="shared" si="0"/>
        <v>18</v>
      </c>
      <c r="C69" s="72">
        <f t="shared" si="1"/>
        <v>-26656.125068047924</v>
      </c>
      <c r="D69" s="72">
        <f t="shared" si="8"/>
        <v>2478.233849863871</v>
      </c>
      <c r="E69" s="72">
        <f t="shared" si="9"/>
        <v>52042.910847141291</v>
      </c>
      <c r="F69" s="13"/>
      <c r="G69" s="3">
        <f t="shared" si="4"/>
        <v>18</v>
      </c>
      <c r="H69" s="72">
        <f t="shared" si="5"/>
        <v>-19992.093801035942</v>
      </c>
      <c r="I69" s="72">
        <f t="shared" si="10"/>
        <v>1858.6753873978996</v>
      </c>
      <c r="J69" s="72">
        <f t="shared" si="11"/>
        <v>39032.183135355896</v>
      </c>
    </row>
    <row r="70" spans="2:10" x14ac:dyDescent="0.25">
      <c r="B70" s="3">
        <f t="shared" si="0"/>
        <v>19</v>
      </c>
      <c r="C70" s="72">
        <f t="shared" si="1"/>
        <v>-26656.125068047924</v>
      </c>
      <c r="D70" s="72">
        <f t="shared" ref="D70" si="12">IF(B70="-","-",SUM(E69,C70)*$E$5)</f>
        <v>1269.3392889546685</v>
      </c>
      <c r="E70" s="72">
        <f t="shared" ref="E70" si="13">IF(B70="-","-",SUM(C70,D70,E69))</f>
        <v>26656.125068048037</v>
      </c>
      <c r="F70" s="13"/>
      <c r="G70" s="3">
        <f t="shared" si="4"/>
        <v>19</v>
      </c>
      <c r="H70" s="72">
        <f t="shared" si="5"/>
        <v>-19992.093801035942</v>
      </c>
      <c r="I70" s="72">
        <f t="shared" ref="I70" si="14">IF(G70="-","-",SUM(J69,H70)*$E$5)</f>
        <v>952.00446671599775</v>
      </c>
      <c r="J70" s="72">
        <f t="shared" ref="J70" si="15">IF(G70="-","-",SUM(H70,I70,J69))</f>
        <v>19992.09380103595</v>
      </c>
    </row>
    <row r="71" spans="2:10" x14ac:dyDescent="0.25">
      <c r="B71" s="3">
        <f t="shared" si="0"/>
        <v>20</v>
      </c>
      <c r="C71" s="72">
        <f t="shared" ref="C71:C91" si="16">IF(B71="-","-",IF(ROW()-ROW(C$21)&lt;=$E$7,E$11,-E$13))</f>
        <v>-26656.125068047924</v>
      </c>
      <c r="D71" s="72">
        <f t="shared" ref="D71:D80" si="17">IF(B71="-","-",SUM(E70,C71)*$E$5)</f>
        <v>5.6388671509921552E-12</v>
      </c>
      <c r="E71" s="72">
        <f t="shared" ref="E71:E80" si="18">IF(B71="-","-",SUM(C71,D71,E70))</f>
        <v>1.2005330063402653E-10</v>
      </c>
      <c r="F71" s="13"/>
      <c r="G71" s="3">
        <f t="shared" si="4"/>
        <v>20</v>
      </c>
      <c r="H71" s="72">
        <f t="shared" ref="H71:H91" si="19">IF(G71="-","-",IF(ROW()-ROW(H$21)&lt;=$E$7,J$11,-J$13))</f>
        <v>-19992.093801035942</v>
      </c>
      <c r="I71" s="72">
        <f t="shared" ref="I71:I80" si="20">IF(G71="-","-",SUM(J70,H71)*$E$5)</f>
        <v>0</v>
      </c>
      <c r="J71" s="72">
        <f t="shared" ref="J71:J80" si="21">IF(G71="-","-",SUM(H71,I71,J70))</f>
        <v>0</v>
      </c>
    </row>
    <row r="72" spans="2:10" x14ac:dyDescent="0.25">
      <c r="B72" s="3" t="str">
        <f t="shared" si="0"/>
        <v>-</v>
      </c>
      <c r="C72" s="72" t="str">
        <f t="shared" si="16"/>
        <v>-</v>
      </c>
      <c r="D72" s="72" t="str">
        <f t="shared" si="17"/>
        <v>-</v>
      </c>
      <c r="E72" s="72" t="str">
        <f t="shared" si="18"/>
        <v>-</v>
      </c>
      <c r="F72" s="13"/>
      <c r="G72" s="3" t="str">
        <f t="shared" si="4"/>
        <v>-</v>
      </c>
      <c r="H72" s="72" t="str">
        <f t="shared" si="19"/>
        <v>-</v>
      </c>
      <c r="I72" s="72" t="str">
        <f t="shared" si="20"/>
        <v>-</v>
      </c>
      <c r="J72" s="72" t="str">
        <f t="shared" si="21"/>
        <v>-</v>
      </c>
    </row>
    <row r="73" spans="2:10" x14ac:dyDescent="0.25">
      <c r="B73" s="3" t="str">
        <f t="shared" si="0"/>
        <v>-</v>
      </c>
      <c r="C73" s="72" t="str">
        <f t="shared" si="16"/>
        <v>-</v>
      </c>
      <c r="D73" s="72" t="str">
        <f t="shared" si="17"/>
        <v>-</v>
      </c>
      <c r="E73" s="72" t="str">
        <f t="shared" si="18"/>
        <v>-</v>
      </c>
      <c r="F73" s="13"/>
      <c r="G73" s="3" t="str">
        <f t="shared" si="4"/>
        <v>-</v>
      </c>
      <c r="H73" s="72" t="str">
        <f t="shared" si="19"/>
        <v>-</v>
      </c>
      <c r="I73" s="72" t="str">
        <f t="shared" si="20"/>
        <v>-</v>
      </c>
      <c r="J73" s="72" t="str">
        <f t="shared" si="21"/>
        <v>-</v>
      </c>
    </row>
    <row r="74" spans="2:10" x14ac:dyDescent="0.25">
      <c r="B74" s="3" t="str">
        <f t="shared" si="0"/>
        <v>-</v>
      </c>
      <c r="C74" s="72" t="str">
        <f t="shared" si="16"/>
        <v>-</v>
      </c>
      <c r="D74" s="72" t="str">
        <f t="shared" si="17"/>
        <v>-</v>
      </c>
      <c r="E74" s="72" t="str">
        <f t="shared" si="18"/>
        <v>-</v>
      </c>
      <c r="F74" s="13"/>
      <c r="G74" s="3" t="str">
        <f t="shared" si="4"/>
        <v>-</v>
      </c>
      <c r="H74" s="72" t="str">
        <f t="shared" si="19"/>
        <v>-</v>
      </c>
      <c r="I74" s="72" t="str">
        <f t="shared" si="20"/>
        <v>-</v>
      </c>
      <c r="J74" s="72" t="str">
        <f t="shared" si="21"/>
        <v>-</v>
      </c>
    </row>
    <row r="75" spans="2:10" x14ac:dyDescent="0.25">
      <c r="B75" s="3" t="str">
        <f t="shared" si="0"/>
        <v>-</v>
      </c>
      <c r="C75" s="72" t="str">
        <f t="shared" si="16"/>
        <v>-</v>
      </c>
      <c r="D75" s="72" t="str">
        <f t="shared" si="17"/>
        <v>-</v>
      </c>
      <c r="E75" s="72" t="str">
        <f t="shared" si="18"/>
        <v>-</v>
      </c>
      <c r="F75" s="13"/>
      <c r="G75" s="3" t="str">
        <f t="shared" si="4"/>
        <v>-</v>
      </c>
      <c r="H75" s="72" t="str">
        <f t="shared" si="19"/>
        <v>-</v>
      </c>
      <c r="I75" s="72" t="str">
        <f t="shared" si="20"/>
        <v>-</v>
      </c>
      <c r="J75" s="72" t="str">
        <f t="shared" si="21"/>
        <v>-</v>
      </c>
    </row>
    <row r="76" spans="2:10" x14ac:dyDescent="0.25">
      <c r="B76" s="3" t="str">
        <f t="shared" si="0"/>
        <v>-</v>
      </c>
      <c r="C76" s="72" t="str">
        <f t="shared" si="16"/>
        <v>-</v>
      </c>
      <c r="D76" s="72" t="str">
        <f t="shared" si="17"/>
        <v>-</v>
      </c>
      <c r="E76" s="72" t="str">
        <f t="shared" si="18"/>
        <v>-</v>
      </c>
      <c r="F76" s="13"/>
      <c r="G76" s="3" t="str">
        <f t="shared" si="4"/>
        <v>-</v>
      </c>
      <c r="H76" s="72" t="str">
        <f t="shared" si="19"/>
        <v>-</v>
      </c>
      <c r="I76" s="72" t="str">
        <f t="shared" si="20"/>
        <v>-</v>
      </c>
      <c r="J76" s="72" t="str">
        <f t="shared" si="21"/>
        <v>-</v>
      </c>
    </row>
    <row r="77" spans="2:10" x14ac:dyDescent="0.25">
      <c r="B77" s="3" t="str">
        <f t="shared" si="0"/>
        <v>-</v>
      </c>
      <c r="C77" s="72" t="str">
        <f t="shared" si="16"/>
        <v>-</v>
      </c>
      <c r="D77" s="72" t="str">
        <f t="shared" si="17"/>
        <v>-</v>
      </c>
      <c r="E77" s="72" t="str">
        <f t="shared" si="18"/>
        <v>-</v>
      </c>
      <c r="F77" s="13"/>
      <c r="G77" s="3" t="str">
        <f t="shared" si="4"/>
        <v>-</v>
      </c>
      <c r="H77" s="72" t="str">
        <f t="shared" si="19"/>
        <v>-</v>
      </c>
      <c r="I77" s="72" t="str">
        <f t="shared" si="20"/>
        <v>-</v>
      </c>
      <c r="J77" s="72" t="str">
        <f t="shared" si="21"/>
        <v>-</v>
      </c>
    </row>
    <row r="78" spans="2:10" x14ac:dyDescent="0.25">
      <c r="B78" s="3" t="str">
        <f t="shared" si="0"/>
        <v>-</v>
      </c>
      <c r="C78" s="72" t="str">
        <f t="shared" si="16"/>
        <v>-</v>
      </c>
      <c r="D78" s="72" t="str">
        <f t="shared" si="17"/>
        <v>-</v>
      </c>
      <c r="E78" s="72" t="str">
        <f t="shared" si="18"/>
        <v>-</v>
      </c>
      <c r="F78" s="13"/>
      <c r="G78" s="3" t="str">
        <f t="shared" si="4"/>
        <v>-</v>
      </c>
      <c r="H78" s="72" t="str">
        <f t="shared" si="19"/>
        <v>-</v>
      </c>
      <c r="I78" s="72" t="str">
        <f t="shared" si="20"/>
        <v>-</v>
      </c>
      <c r="J78" s="72" t="str">
        <f t="shared" si="21"/>
        <v>-</v>
      </c>
    </row>
    <row r="79" spans="2:10" x14ac:dyDescent="0.25">
      <c r="B79" s="3" t="str">
        <f t="shared" si="0"/>
        <v>-</v>
      </c>
      <c r="C79" s="72" t="str">
        <f t="shared" si="16"/>
        <v>-</v>
      </c>
      <c r="D79" s="72" t="str">
        <f t="shared" si="17"/>
        <v>-</v>
      </c>
      <c r="E79" s="72" t="str">
        <f t="shared" si="18"/>
        <v>-</v>
      </c>
      <c r="F79" s="13"/>
      <c r="G79" s="3" t="str">
        <f t="shared" si="4"/>
        <v>-</v>
      </c>
      <c r="H79" s="72" t="str">
        <f t="shared" si="19"/>
        <v>-</v>
      </c>
      <c r="I79" s="72" t="str">
        <f t="shared" si="20"/>
        <v>-</v>
      </c>
      <c r="J79" s="72" t="str">
        <f t="shared" si="21"/>
        <v>-</v>
      </c>
    </row>
    <row r="80" spans="2:10" x14ac:dyDescent="0.25">
      <c r="B80" s="3" t="str">
        <f t="shared" si="0"/>
        <v>-</v>
      </c>
      <c r="C80" s="72" t="str">
        <f t="shared" si="16"/>
        <v>-</v>
      </c>
      <c r="D80" s="72" t="str">
        <f t="shared" si="17"/>
        <v>-</v>
      </c>
      <c r="E80" s="72" t="str">
        <f t="shared" si="18"/>
        <v>-</v>
      </c>
      <c r="F80" s="13"/>
      <c r="G80" s="3" t="str">
        <f t="shared" si="4"/>
        <v>-</v>
      </c>
      <c r="H80" s="72" t="str">
        <f t="shared" si="19"/>
        <v>-</v>
      </c>
      <c r="I80" s="72" t="str">
        <f t="shared" si="20"/>
        <v>-</v>
      </c>
      <c r="J80" s="72" t="str">
        <f t="shared" si="21"/>
        <v>-</v>
      </c>
    </row>
    <row r="81" spans="2:10" x14ac:dyDescent="0.25">
      <c r="B81" s="3" t="str">
        <f t="shared" si="0"/>
        <v>-</v>
      </c>
      <c r="C81" s="72" t="str">
        <f t="shared" ref="C81:C91" si="22">IF(B81="-","-",IF(ROW()-ROW(C$21)&lt;=$E$7,E$11,-E$13))</f>
        <v>-</v>
      </c>
      <c r="D81" s="72" t="str">
        <f t="shared" ref="D81:D91" si="23">IF(B81="-","-",SUM(E80,C81)*$E$5)</f>
        <v>-</v>
      </c>
      <c r="E81" s="72" t="str">
        <f t="shared" ref="E81:E91" si="24">IF(B81="-","-",SUM(C81,D81,E80))</f>
        <v>-</v>
      </c>
      <c r="F81" s="13"/>
      <c r="G81" s="3" t="str">
        <f t="shared" si="4"/>
        <v>-</v>
      </c>
      <c r="H81" s="72" t="str">
        <f t="shared" ref="H81:H91" si="25">IF(G81="-","-",IF(ROW()-ROW(H$21)&lt;=$E$7,J$11,-J$13))</f>
        <v>-</v>
      </c>
      <c r="I81" s="72" t="str">
        <f t="shared" ref="I81:I91" si="26">IF(G81="-","-",SUM(J80,H81)*$E$5)</f>
        <v>-</v>
      </c>
      <c r="J81" s="72" t="str">
        <f t="shared" ref="J81:J91" si="27">IF(G81="-","-",SUM(H81,I81,J80))</f>
        <v>-</v>
      </c>
    </row>
    <row r="82" spans="2:10" x14ac:dyDescent="0.25">
      <c r="B82" s="3" t="str">
        <f t="shared" si="0"/>
        <v>-</v>
      </c>
      <c r="C82" s="72" t="str">
        <f t="shared" si="22"/>
        <v>-</v>
      </c>
      <c r="D82" s="72" t="str">
        <f t="shared" si="23"/>
        <v>-</v>
      </c>
      <c r="E82" s="72" t="str">
        <f t="shared" si="24"/>
        <v>-</v>
      </c>
      <c r="F82" s="13"/>
      <c r="G82" s="3" t="str">
        <f t="shared" si="4"/>
        <v>-</v>
      </c>
      <c r="H82" s="72" t="str">
        <f t="shared" si="25"/>
        <v>-</v>
      </c>
      <c r="I82" s="72" t="str">
        <f t="shared" si="26"/>
        <v>-</v>
      </c>
      <c r="J82" s="72" t="str">
        <f t="shared" si="27"/>
        <v>-</v>
      </c>
    </row>
    <row r="83" spans="2:10" x14ac:dyDescent="0.25">
      <c r="B83" s="3" t="str">
        <f t="shared" si="0"/>
        <v>-</v>
      </c>
      <c r="C83" s="72" t="str">
        <f t="shared" si="22"/>
        <v>-</v>
      </c>
      <c r="D83" s="72" t="str">
        <f t="shared" si="23"/>
        <v>-</v>
      </c>
      <c r="E83" s="72" t="str">
        <f t="shared" si="24"/>
        <v>-</v>
      </c>
      <c r="F83" s="13"/>
      <c r="G83" s="3" t="str">
        <f t="shared" si="4"/>
        <v>-</v>
      </c>
      <c r="H83" s="72" t="str">
        <f t="shared" si="25"/>
        <v>-</v>
      </c>
      <c r="I83" s="72" t="str">
        <f t="shared" si="26"/>
        <v>-</v>
      </c>
      <c r="J83" s="72" t="str">
        <f t="shared" si="27"/>
        <v>-</v>
      </c>
    </row>
    <row r="84" spans="2:10" x14ac:dyDescent="0.25">
      <c r="B84" s="3" t="str">
        <f t="shared" si="0"/>
        <v>-</v>
      </c>
      <c r="C84" s="72" t="str">
        <f t="shared" si="22"/>
        <v>-</v>
      </c>
      <c r="D84" s="72" t="str">
        <f t="shared" si="23"/>
        <v>-</v>
      </c>
      <c r="E84" s="72" t="str">
        <f t="shared" si="24"/>
        <v>-</v>
      </c>
      <c r="F84" s="13"/>
      <c r="G84" s="3" t="str">
        <f t="shared" si="4"/>
        <v>-</v>
      </c>
      <c r="H84" s="72" t="str">
        <f t="shared" si="25"/>
        <v>-</v>
      </c>
      <c r="I84" s="72" t="str">
        <f t="shared" si="26"/>
        <v>-</v>
      </c>
      <c r="J84" s="72" t="str">
        <f t="shared" si="27"/>
        <v>-</v>
      </c>
    </row>
    <row r="85" spans="2:10" x14ac:dyDescent="0.25">
      <c r="B85" s="3" t="str">
        <f t="shared" si="0"/>
        <v>-</v>
      </c>
      <c r="C85" s="72" t="str">
        <f t="shared" si="22"/>
        <v>-</v>
      </c>
      <c r="D85" s="72" t="str">
        <f t="shared" si="23"/>
        <v>-</v>
      </c>
      <c r="E85" s="72" t="str">
        <f t="shared" si="24"/>
        <v>-</v>
      </c>
      <c r="F85" s="13"/>
      <c r="G85" s="3" t="str">
        <f t="shared" si="4"/>
        <v>-</v>
      </c>
      <c r="H85" s="72" t="str">
        <f t="shared" si="25"/>
        <v>-</v>
      </c>
      <c r="I85" s="72" t="str">
        <f t="shared" si="26"/>
        <v>-</v>
      </c>
      <c r="J85" s="72" t="str">
        <f t="shared" si="27"/>
        <v>-</v>
      </c>
    </row>
    <row r="86" spans="2:10" x14ac:dyDescent="0.25">
      <c r="B86" s="3" t="str">
        <f t="shared" si="0"/>
        <v>-</v>
      </c>
      <c r="C86" s="72" t="str">
        <f t="shared" si="22"/>
        <v>-</v>
      </c>
      <c r="D86" s="72" t="str">
        <f t="shared" si="23"/>
        <v>-</v>
      </c>
      <c r="E86" s="72" t="str">
        <f t="shared" si="24"/>
        <v>-</v>
      </c>
      <c r="F86" s="13"/>
      <c r="G86" s="3" t="str">
        <f t="shared" si="4"/>
        <v>-</v>
      </c>
      <c r="H86" s="72" t="str">
        <f t="shared" si="25"/>
        <v>-</v>
      </c>
      <c r="I86" s="72" t="str">
        <f t="shared" si="26"/>
        <v>-</v>
      </c>
      <c r="J86" s="72" t="str">
        <f t="shared" si="27"/>
        <v>-</v>
      </c>
    </row>
    <row r="87" spans="2:10" x14ac:dyDescent="0.25">
      <c r="B87" s="3" t="str">
        <f t="shared" si="0"/>
        <v>-</v>
      </c>
      <c r="C87" s="72" t="str">
        <f t="shared" si="22"/>
        <v>-</v>
      </c>
      <c r="D87" s="72" t="str">
        <f t="shared" si="23"/>
        <v>-</v>
      </c>
      <c r="E87" s="72" t="str">
        <f t="shared" si="24"/>
        <v>-</v>
      </c>
      <c r="F87" s="13"/>
      <c r="G87" s="3" t="str">
        <f t="shared" si="4"/>
        <v>-</v>
      </c>
      <c r="H87" s="72" t="str">
        <f t="shared" si="25"/>
        <v>-</v>
      </c>
      <c r="I87" s="72" t="str">
        <f t="shared" si="26"/>
        <v>-</v>
      </c>
      <c r="J87" s="72" t="str">
        <f t="shared" si="27"/>
        <v>-</v>
      </c>
    </row>
    <row r="88" spans="2:10" x14ac:dyDescent="0.25">
      <c r="B88" s="3" t="str">
        <f t="shared" si="0"/>
        <v>-</v>
      </c>
      <c r="C88" s="72" t="str">
        <f t="shared" si="22"/>
        <v>-</v>
      </c>
      <c r="D88" s="72" t="str">
        <f t="shared" si="23"/>
        <v>-</v>
      </c>
      <c r="E88" s="72" t="str">
        <f t="shared" si="24"/>
        <v>-</v>
      </c>
      <c r="F88" s="13"/>
      <c r="G88" s="3" t="str">
        <f t="shared" si="4"/>
        <v>-</v>
      </c>
      <c r="H88" s="72" t="str">
        <f t="shared" si="25"/>
        <v>-</v>
      </c>
      <c r="I88" s="72" t="str">
        <f t="shared" si="26"/>
        <v>-</v>
      </c>
      <c r="J88" s="72" t="str">
        <f t="shared" si="27"/>
        <v>-</v>
      </c>
    </row>
    <row r="89" spans="2:10" x14ac:dyDescent="0.25">
      <c r="B89" s="3" t="str">
        <f t="shared" si="0"/>
        <v>-</v>
      </c>
      <c r="C89" s="72" t="str">
        <f t="shared" si="22"/>
        <v>-</v>
      </c>
      <c r="D89" s="72" t="str">
        <f t="shared" si="23"/>
        <v>-</v>
      </c>
      <c r="E89" s="72" t="str">
        <f t="shared" si="24"/>
        <v>-</v>
      </c>
      <c r="F89" s="13"/>
      <c r="G89" s="3" t="str">
        <f t="shared" si="4"/>
        <v>-</v>
      </c>
      <c r="H89" s="72" t="str">
        <f t="shared" si="25"/>
        <v>-</v>
      </c>
      <c r="I89" s="72" t="str">
        <f t="shared" si="26"/>
        <v>-</v>
      </c>
      <c r="J89" s="72" t="str">
        <f t="shared" si="27"/>
        <v>-</v>
      </c>
    </row>
    <row r="90" spans="2:10" x14ac:dyDescent="0.25">
      <c r="B90" s="3" t="str">
        <f t="shared" si="0"/>
        <v>-</v>
      </c>
      <c r="C90" s="72" t="str">
        <f t="shared" si="22"/>
        <v>-</v>
      </c>
      <c r="D90" s="72" t="str">
        <f t="shared" si="23"/>
        <v>-</v>
      </c>
      <c r="E90" s="72" t="str">
        <f t="shared" si="24"/>
        <v>-</v>
      </c>
      <c r="F90" s="13"/>
      <c r="G90" s="3" t="str">
        <f t="shared" si="4"/>
        <v>-</v>
      </c>
      <c r="H90" s="72" t="str">
        <f t="shared" si="25"/>
        <v>-</v>
      </c>
      <c r="I90" s="72" t="str">
        <f t="shared" si="26"/>
        <v>-</v>
      </c>
      <c r="J90" s="72" t="str">
        <f t="shared" si="27"/>
        <v>-</v>
      </c>
    </row>
    <row r="91" spans="2:10" x14ac:dyDescent="0.25">
      <c r="B91" s="3" t="str">
        <f t="shared" si="0"/>
        <v>-</v>
      </c>
      <c r="C91" s="72" t="str">
        <f t="shared" si="22"/>
        <v>-</v>
      </c>
      <c r="D91" s="72" t="str">
        <f t="shared" si="23"/>
        <v>-</v>
      </c>
      <c r="E91" s="72" t="str">
        <f t="shared" si="24"/>
        <v>-</v>
      </c>
      <c r="F91" s="13"/>
      <c r="G91" s="3" t="str">
        <f t="shared" si="4"/>
        <v>-</v>
      </c>
      <c r="H91" s="72" t="str">
        <f t="shared" si="25"/>
        <v>-</v>
      </c>
      <c r="I91" s="72" t="str">
        <f t="shared" si="26"/>
        <v>-</v>
      </c>
      <c r="J91" s="72" t="str">
        <f t="shared" si="27"/>
        <v>-</v>
      </c>
    </row>
    <row r="92" spans="2:10" x14ac:dyDescent="0.25">
      <c r="C92" s="2"/>
      <c r="D92" s="2"/>
      <c r="E92" s="2"/>
      <c r="F92" s="13"/>
      <c r="G92" s="13"/>
    </row>
    <row r="93" spans="2:10" x14ac:dyDescent="0.25">
      <c r="D93" s="20" t="s">
        <v>15</v>
      </c>
      <c r="E93" s="2">
        <f ca="1">-SUM(OFFSET(C$21,$E$7+1,0,$E$8,1))</f>
        <v>533122.50136095821</v>
      </c>
      <c r="I93" s="20" t="s">
        <v>15</v>
      </c>
      <c r="J93" s="2">
        <f ca="1">-SUM(OFFSET(H$21,$E$7+1,0,$E$8,1))</f>
        <v>399841.87602071895</v>
      </c>
    </row>
    <row r="94" spans="2:10" ht="15.75" thickBot="1" x14ac:dyDescent="0.3">
      <c r="D94" s="20" t="s">
        <v>16</v>
      </c>
      <c r="E94" s="2">
        <f ca="1">E93*E4</f>
        <v>133280.62534023955</v>
      </c>
      <c r="I94" s="20" t="s">
        <v>16</v>
      </c>
      <c r="J94" s="2">
        <v>0</v>
      </c>
    </row>
    <row r="95" spans="2:10" ht="16.5" thickBot="1" x14ac:dyDescent="0.3">
      <c r="B95" s="27"/>
      <c r="C95" s="27"/>
      <c r="D95" s="28" t="s">
        <v>22</v>
      </c>
      <c r="E95" s="49">
        <f ca="1">E93-E94</f>
        <v>399841.87602071866</v>
      </c>
      <c r="G95" s="29"/>
      <c r="H95" s="29"/>
      <c r="I95" s="30" t="s">
        <v>22</v>
      </c>
      <c r="J95" s="50">
        <f ca="1">J93-J94</f>
        <v>399841.87602071895</v>
      </c>
    </row>
    <row r="96" spans="2:10" x14ac:dyDescent="0.25">
      <c r="D96" s="53" t="s">
        <v>30</v>
      </c>
      <c r="E96" s="25">
        <f ca="1">(E95-J95)/J95</f>
        <v>-7.2788350100742337E-16</v>
      </c>
      <c r="I96" s="53" t="s">
        <v>31</v>
      </c>
      <c r="J96" s="25">
        <f ca="1">(J95-E95)/E95</f>
        <v>7.2788350100742396E-16</v>
      </c>
    </row>
    <row r="97" spans="3:11" hidden="1" x14ac:dyDescent="0.25">
      <c r="E97" s="25">
        <f>(E3-E4)/(1-E3)</f>
        <v>0</v>
      </c>
      <c r="J97" s="25">
        <f>(E4-E3)/(1-E4)</f>
        <v>0</v>
      </c>
      <c r="K97" s="4"/>
    </row>
    <row r="98" spans="3:11" x14ac:dyDescent="0.25">
      <c r="C98" s="4"/>
      <c r="H98" s="4"/>
      <c r="K98" s="4"/>
    </row>
  </sheetData>
  <conditionalFormatting sqref="B22:J91">
    <cfRule type="expression" dxfId="0" priority="1">
      <formula>$B22=1</formula>
    </cfRule>
  </conditionalFormatting>
  <hyperlinks>
    <hyperlink ref="J3" r:id="rId1" display="Traditional vs. Roth" xr:uid="{00000000-0004-0000-0000-000000000000}"/>
  </hyperlinks>
  <printOptions horizontalCentered="1"/>
  <pageMargins left="0.5" right="0.5" top="0.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0"/>
  <sheetViews>
    <sheetView showGridLines="0" workbookViewId="0"/>
  </sheetViews>
  <sheetFormatPr defaultRowHeight="15" x14ac:dyDescent="0.25"/>
  <cols>
    <col min="1" max="1" width="2.7109375" customWidth="1"/>
    <col min="2" max="2" width="6.85546875" customWidth="1"/>
    <col min="3" max="3" width="5.5703125" customWidth="1"/>
    <col min="4" max="10" width="8.42578125" customWidth="1"/>
  </cols>
  <sheetData>
    <row r="2" spans="2:10" ht="20.25" customHeight="1" x14ac:dyDescent="0.25">
      <c r="B2" s="11" t="s">
        <v>11</v>
      </c>
    </row>
    <row r="3" spans="2:10" x14ac:dyDescent="0.25">
      <c r="D3" s="56" t="s">
        <v>28</v>
      </c>
      <c r="E3" s="56"/>
      <c r="F3" s="56"/>
      <c r="G3" s="56"/>
      <c r="H3" s="56"/>
      <c r="I3" s="56"/>
      <c r="J3" s="56"/>
    </row>
    <row r="4" spans="2:10" x14ac:dyDescent="0.25">
      <c r="C4" s="10"/>
      <c r="D4" s="5">
        <v>0.1</v>
      </c>
      <c r="E4" s="5">
        <v>0.15</v>
      </c>
      <c r="F4" s="5">
        <v>0.25</v>
      </c>
      <c r="G4" s="5">
        <v>0.3</v>
      </c>
      <c r="H4" s="5">
        <v>0.35</v>
      </c>
      <c r="I4" s="5">
        <v>0.4</v>
      </c>
      <c r="J4" s="5">
        <v>0.45</v>
      </c>
    </row>
    <row r="5" spans="2:10" ht="15" customHeight="1" x14ac:dyDescent="0.25">
      <c r="B5" s="54" t="s">
        <v>29</v>
      </c>
      <c r="C5" s="5">
        <v>0.1</v>
      </c>
      <c r="D5" s="9">
        <f>(D$4-$C5)/(1-D$4)</f>
        <v>0</v>
      </c>
      <c r="E5" s="9">
        <f t="shared" ref="E5:J11" si="0">(E$4-$C5)/(1-E$4)</f>
        <v>5.8823529411764691E-2</v>
      </c>
      <c r="F5" s="9">
        <f t="shared" si="0"/>
        <v>0.19999999999999998</v>
      </c>
      <c r="G5" s="9">
        <f t="shared" si="0"/>
        <v>0.2857142857142857</v>
      </c>
      <c r="H5" s="9">
        <f t="shared" si="0"/>
        <v>0.38461538461538458</v>
      </c>
      <c r="I5" s="9">
        <f t="shared" si="0"/>
        <v>0.50000000000000011</v>
      </c>
      <c r="J5" s="9">
        <f t="shared" si="0"/>
        <v>0.63636363636363624</v>
      </c>
    </row>
    <row r="6" spans="2:10" x14ac:dyDescent="0.25">
      <c r="B6" s="55"/>
      <c r="C6" s="5">
        <v>0.15</v>
      </c>
      <c r="D6" s="9">
        <f t="shared" ref="D6:D11" si="1">(D$4-$C6)/(1-D$4)</f>
        <v>-5.5555555555555539E-2</v>
      </c>
      <c r="E6" s="9">
        <f t="shared" si="0"/>
        <v>0</v>
      </c>
      <c r="F6" s="9">
        <f t="shared" si="0"/>
        <v>0.13333333333333333</v>
      </c>
      <c r="G6" s="9">
        <f t="shared" si="0"/>
        <v>0.2142857142857143</v>
      </c>
      <c r="H6" s="9">
        <f t="shared" si="0"/>
        <v>0.30769230769230765</v>
      </c>
      <c r="I6" s="9">
        <f t="shared" si="0"/>
        <v>0.41666666666666669</v>
      </c>
      <c r="J6" s="9">
        <f t="shared" si="0"/>
        <v>0.54545454545454553</v>
      </c>
    </row>
    <row r="7" spans="2:10" x14ac:dyDescent="0.25">
      <c r="B7" s="55"/>
      <c r="C7" s="5">
        <v>0.25</v>
      </c>
      <c r="D7" s="9">
        <f t="shared" si="1"/>
        <v>-0.16666666666666666</v>
      </c>
      <c r="E7" s="9">
        <f t="shared" si="0"/>
        <v>-0.11764705882352942</v>
      </c>
      <c r="F7" s="9">
        <f t="shared" si="0"/>
        <v>0</v>
      </c>
      <c r="G7" s="9">
        <f t="shared" si="0"/>
        <v>7.1428571428571411E-2</v>
      </c>
      <c r="H7" s="9">
        <f t="shared" si="0"/>
        <v>0.1538461538461538</v>
      </c>
      <c r="I7" s="9">
        <f t="shared" si="0"/>
        <v>0.25000000000000006</v>
      </c>
      <c r="J7" s="9">
        <f t="shared" si="0"/>
        <v>0.36363636363636365</v>
      </c>
    </row>
    <row r="8" spans="2:10" x14ac:dyDescent="0.25">
      <c r="B8" s="55"/>
      <c r="C8" s="5">
        <v>0.3</v>
      </c>
      <c r="D8" s="9">
        <f t="shared" si="1"/>
        <v>-0.22222222222222221</v>
      </c>
      <c r="E8" s="9">
        <f t="shared" si="0"/>
        <v>-0.17647058823529413</v>
      </c>
      <c r="F8" s="9">
        <f t="shared" si="0"/>
        <v>-6.6666666666666652E-2</v>
      </c>
      <c r="G8" s="9">
        <f t="shared" si="0"/>
        <v>0</v>
      </c>
      <c r="H8" s="9">
        <f t="shared" si="0"/>
        <v>7.69230769230769E-2</v>
      </c>
      <c r="I8" s="9">
        <f t="shared" si="0"/>
        <v>0.16666666666666674</v>
      </c>
      <c r="J8" s="9">
        <f t="shared" si="0"/>
        <v>0.27272727272727276</v>
      </c>
    </row>
    <row r="9" spans="2:10" x14ac:dyDescent="0.25">
      <c r="B9" s="55"/>
      <c r="C9" s="5">
        <v>0.35</v>
      </c>
      <c r="D9" s="9">
        <f t="shared" si="1"/>
        <v>-0.27777777777777773</v>
      </c>
      <c r="E9" s="9">
        <f t="shared" si="0"/>
        <v>-0.23529411764705882</v>
      </c>
      <c r="F9" s="9">
        <f t="shared" si="0"/>
        <v>-0.1333333333333333</v>
      </c>
      <c r="G9" s="9">
        <f t="shared" si="0"/>
        <v>-7.1428571428571411E-2</v>
      </c>
      <c r="H9" s="9">
        <f t="shared" si="0"/>
        <v>0</v>
      </c>
      <c r="I9" s="9">
        <f t="shared" si="0"/>
        <v>8.3333333333333412E-2</v>
      </c>
      <c r="J9" s="9">
        <f t="shared" si="0"/>
        <v>0.18181818181818185</v>
      </c>
    </row>
    <row r="10" spans="2:10" x14ac:dyDescent="0.25">
      <c r="B10" s="55"/>
      <c r="C10" s="5">
        <v>0.4</v>
      </c>
      <c r="D10" s="9">
        <f t="shared" si="1"/>
        <v>-0.33333333333333337</v>
      </c>
      <c r="E10" s="9">
        <f t="shared" si="0"/>
        <v>-0.29411764705882354</v>
      </c>
      <c r="F10" s="9">
        <f t="shared" si="0"/>
        <v>-0.20000000000000004</v>
      </c>
      <c r="G10" s="9">
        <f t="shared" si="0"/>
        <v>-0.1428571428571429</v>
      </c>
      <c r="H10" s="9">
        <f t="shared" si="0"/>
        <v>-7.6923076923076983E-2</v>
      </c>
      <c r="I10" s="9">
        <f t="shared" si="0"/>
        <v>0</v>
      </c>
      <c r="J10" s="9">
        <f t="shared" si="0"/>
        <v>9.0909090909090884E-2</v>
      </c>
    </row>
    <row r="11" spans="2:10" x14ac:dyDescent="0.25">
      <c r="B11" s="55"/>
      <c r="C11" s="5">
        <v>0.45</v>
      </c>
      <c r="D11" s="9">
        <f t="shared" si="1"/>
        <v>-0.38888888888888884</v>
      </c>
      <c r="E11" s="9">
        <f t="shared" si="0"/>
        <v>-0.35294117647058831</v>
      </c>
      <c r="F11" s="9">
        <f t="shared" si="0"/>
        <v>-0.26666666666666666</v>
      </c>
      <c r="G11" s="9">
        <f t="shared" si="0"/>
        <v>-0.21428571428571433</v>
      </c>
      <c r="H11" s="9">
        <f t="shared" si="0"/>
        <v>-0.15384615384615388</v>
      </c>
      <c r="I11" s="9">
        <f t="shared" si="0"/>
        <v>-8.3333333333333315E-2</v>
      </c>
      <c r="J11" s="9">
        <f t="shared" si="0"/>
        <v>0</v>
      </c>
    </row>
    <row r="12" spans="2:10" ht="18.75" thickBot="1" x14ac:dyDescent="0.4">
      <c r="D12" t="s">
        <v>5</v>
      </c>
    </row>
    <row r="13" spans="2:10" ht="16.5" thickTop="1" thickBot="1" x14ac:dyDescent="0.3">
      <c r="C13" s="7"/>
      <c r="D13" t="s">
        <v>26</v>
      </c>
      <c r="J13" s="6" t="s">
        <v>4</v>
      </c>
    </row>
    <row r="14" spans="2:10" ht="16.5" thickTop="1" thickBot="1" x14ac:dyDescent="0.3">
      <c r="C14" s="8"/>
      <c r="D14" t="s">
        <v>27</v>
      </c>
    </row>
    <row r="15" spans="2:10" ht="15.75" thickTop="1" x14ac:dyDescent="0.25"/>
    <row r="17" spans="2:10" ht="20.25" customHeight="1" x14ac:dyDescent="0.25">
      <c r="B17" s="11" t="s">
        <v>10</v>
      </c>
    </row>
    <row r="18" spans="2:10" x14ac:dyDescent="0.25">
      <c r="D18" s="56" t="s">
        <v>28</v>
      </c>
      <c r="E18" s="56"/>
      <c r="F18" s="56"/>
      <c r="G18" s="56"/>
      <c r="H18" s="56"/>
      <c r="I18" s="56"/>
      <c r="J18" s="56"/>
    </row>
    <row r="19" spans="2:10" x14ac:dyDescent="0.25">
      <c r="C19" s="10"/>
      <c r="D19" s="5">
        <v>0.1</v>
      </c>
      <c r="E19" s="5">
        <v>0.15</v>
      </c>
      <c r="F19" s="5">
        <v>0.25</v>
      </c>
      <c r="G19" s="5">
        <v>0.3</v>
      </c>
      <c r="H19" s="5">
        <v>0.35</v>
      </c>
      <c r="I19" s="5">
        <v>0.4</v>
      </c>
      <c r="J19" s="5">
        <v>0.45</v>
      </c>
    </row>
    <row r="20" spans="2:10" ht="15" customHeight="1" x14ac:dyDescent="0.25">
      <c r="B20" s="54" t="s">
        <v>29</v>
      </c>
      <c r="C20" s="5">
        <v>0.1</v>
      </c>
      <c r="D20" s="9">
        <f>($C20-D$19)/(1-$C20)</f>
        <v>0</v>
      </c>
      <c r="E20" s="9">
        <f t="shared" ref="E20:J26" si="2">($C20-E$19)/(1-$C20)</f>
        <v>-5.5555555555555539E-2</v>
      </c>
      <c r="F20" s="9">
        <f t="shared" si="2"/>
        <v>-0.16666666666666666</v>
      </c>
      <c r="G20" s="9">
        <f t="shared" si="2"/>
        <v>-0.22222222222222221</v>
      </c>
      <c r="H20" s="9">
        <f t="shared" si="2"/>
        <v>-0.27777777777777773</v>
      </c>
      <c r="I20" s="9">
        <f t="shared" si="2"/>
        <v>-0.33333333333333337</v>
      </c>
      <c r="J20" s="9">
        <f t="shared" si="2"/>
        <v>-0.38888888888888884</v>
      </c>
    </row>
    <row r="21" spans="2:10" x14ac:dyDescent="0.25">
      <c r="B21" s="55"/>
      <c r="C21" s="5">
        <v>0.15</v>
      </c>
      <c r="D21" s="9">
        <f t="shared" ref="D21:D26" si="3">($C21-D$19)/(1-$C21)</f>
        <v>5.8823529411764691E-2</v>
      </c>
      <c r="E21" s="9">
        <f t="shared" si="2"/>
        <v>0</v>
      </c>
      <c r="F21" s="9">
        <f t="shared" si="2"/>
        <v>-0.11764705882352942</v>
      </c>
      <c r="G21" s="9">
        <f t="shared" si="2"/>
        <v>-0.17647058823529413</v>
      </c>
      <c r="H21" s="9">
        <f t="shared" si="2"/>
        <v>-0.23529411764705882</v>
      </c>
      <c r="I21" s="9">
        <f t="shared" si="2"/>
        <v>-0.29411764705882354</v>
      </c>
      <c r="J21" s="9">
        <f t="shared" si="2"/>
        <v>-0.35294117647058831</v>
      </c>
    </row>
    <row r="22" spans="2:10" x14ac:dyDescent="0.25">
      <c r="B22" s="55"/>
      <c r="C22" s="5">
        <v>0.25</v>
      </c>
      <c r="D22" s="9">
        <f t="shared" si="3"/>
        <v>0.19999999999999998</v>
      </c>
      <c r="E22" s="9">
        <f t="shared" si="2"/>
        <v>0.13333333333333333</v>
      </c>
      <c r="F22" s="9">
        <f t="shared" si="2"/>
        <v>0</v>
      </c>
      <c r="G22" s="9">
        <f t="shared" si="2"/>
        <v>-6.6666666666666652E-2</v>
      </c>
      <c r="H22" s="9">
        <f t="shared" si="2"/>
        <v>-0.1333333333333333</v>
      </c>
      <c r="I22" s="9">
        <f t="shared" si="2"/>
        <v>-0.20000000000000004</v>
      </c>
      <c r="J22" s="9">
        <f t="shared" si="2"/>
        <v>-0.26666666666666666</v>
      </c>
    </row>
    <row r="23" spans="2:10" x14ac:dyDescent="0.25">
      <c r="B23" s="55"/>
      <c r="C23" s="5">
        <v>0.3</v>
      </c>
      <c r="D23" s="9">
        <f t="shared" si="3"/>
        <v>0.2857142857142857</v>
      </c>
      <c r="E23" s="9">
        <f t="shared" si="2"/>
        <v>0.2142857142857143</v>
      </c>
      <c r="F23" s="9">
        <f t="shared" si="2"/>
        <v>7.1428571428571411E-2</v>
      </c>
      <c r="G23" s="9">
        <f t="shared" si="2"/>
        <v>0</v>
      </c>
      <c r="H23" s="9">
        <f t="shared" si="2"/>
        <v>-7.1428571428571411E-2</v>
      </c>
      <c r="I23" s="9">
        <f t="shared" si="2"/>
        <v>-0.1428571428571429</v>
      </c>
      <c r="J23" s="9">
        <f t="shared" si="2"/>
        <v>-0.21428571428571433</v>
      </c>
    </row>
    <row r="24" spans="2:10" x14ac:dyDescent="0.25">
      <c r="B24" s="55"/>
      <c r="C24" s="5">
        <v>0.35</v>
      </c>
      <c r="D24" s="9">
        <f t="shared" si="3"/>
        <v>0.38461538461538458</v>
      </c>
      <c r="E24" s="9">
        <f t="shared" si="2"/>
        <v>0.30769230769230765</v>
      </c>
      <c r="F24" s="9">
        <f t="shared" si="2"/>
        <v>0.1538461538461538</v>
      </c>
      <c r="G24" s="9">
        <f t="shared" si="2"/>
        <v>7.69230769230769E-2</v>
      </c>
      <c r="H24" s="9">
        <f t="shared" si="2"/>
        <v>0</v>
      </c>
      <c r="I24" s="9">
        <f t="shared" si="2"/>
        <v>-7.6923076923076983E-2</v>
      </c>
      <c r="J24" s="9">
        <f t="shared" si="2"/>
        <v>-0.15384615384615388</v>
      </c>
    </row>
    <row r="25" spans="2:10" x14ac:dyDescent="0.25">
      <c r="B25" s="55"/>
      <c r="C25" s="5">
        <v>0.4</v>
      </c>
      <c r="D25" s="9">
        <f t="shared" si="3"/>
        <v>0.50000000000000011</v>
      </c>
      <c r="E25" s="9">
        <f t="shared" si="2"/>
        <v>0.41666666666666669</v>
      </c>
      <c r="F25" s="9">
        <f t="shared" si="2"/>
        <v>0.25000000000000006</v>
      </c>
      <c r="G25" s="9">
        <f t="shared" si="2"/>
        <v>0.16666666666666674</v>
      </c>
      <c r="H25" s="9">
        <f t="shared" si="2"/>
        <v>8.3333333333333412E-2</v>
      </c>
      <c r="I25" s="9">
        <f t="shared" si="2"/>
        <v>0</v>
      </c>
      <c r="J25" s="9">
        <f t="shared" si="2"/>
        <v>-8.3333333333333315E-2</v>
      </c>
    </row>
    <row r="26" spans="2:10" x14ac:dyDescent="0.25">
      <c r="B26" s="55"/>
      <c r="C26" s="5">
        <v>0.45</v>
      </c>
      <c r="D26" s="9">
        <f t="shared" si="3"/>
        <v>0.63636363636363624</v>
      </c>
      <c r="E26" s="9">
        <f t="shared" si="2"/>
        <v>0.54545454545454553</v>
      </c>
      <c r="F26" s="9">
        <f t="shared" si="2"/>
        <v>0.36363636363636365</v>
      </c>
      <c r="G26" s="9">
        <f t="shared" si="2"/>
        <v>0.27272727272727276</v>
      </c>
      <c r="H26" s="9">
        <f t="shared" si="2"/>
        <v>0.18181818181818185</v>
      </c>
      <c r="I26" s="9">
        <f t="shared" si="2"/>
        <v>9.0909090909090884E-2</v>
      </c>
      <c r="J26" s="9">
        <f t="shared" si="2"/>
        <v>0</v>
      </c>
    </row>
    <row r="27" spans="2:10" ht="18.75" thickBot="1" x14ac:dyDescent="0.4">
      <c r="D27" t="s">
        <v>6</v>
      </c>
    </row>
    <row r="28" spans="2:10" ht="16.5" thickTop="1" thickBot="1" x14ac:dyDescent="0.3">
      <c r="C28" s="7"/>
      <c r="D28" t="s">
        <v>26</v>
      </c>
      <c r="J28" s="6" t="s">
        <v>4</v>
      </c>
    </row>
    <row r="29" spans="2:10" ht="16.5" thickTop="1" thickBot="1" x14ac:dyDescent="0.3">
      <c r="C29" s="8"/>
      <c r="D29" t="s">
        <v>27</v>
      </c>
    </row>
    <row r="30" spans="2:10" ht="15.75" thickTop="1" x14ac:dyDescent="0.25"/>
  </sheetData>
  <mergeCells count="4">
    <mergeCell ref="B5:B11"/>
    <mergeCell ref="D3:J3"/>
    <mergeCell ref="D18:J18"/>
    <mergeCell ref="B20:B26"/>
  </mergeCells>
  <conditionalFormatting sqref="D5:J11">
    <cfRule type="colorScale" priority="2">
      <colorScale>
        <cfvo type="min"/>
        <cfvo type="percentile" val="50"/>
        <cfvo type="max"/>
        <color theme="4"/>
        <color rgb="FFFCFCFF"/>
        <color theme="5"/>
      </colorScale>
    </cfRule>
  </conditionalFormatting>
  <conditionalFormatting sqref="D20:J26">
    <cfRule type="colorScale" priority="1">
      <colorScale>
        <cfvo type="min"/>
        <cfvo type="percentile" val="50"/>
        <cfvo type="max"/>
        <color theme="5"/>
        <color rgb="FFFCFCFF"/>
        <color theme="4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8D1EB-A87E-4618-8B4F-9C8794A66BD2}">
  <dimension ref="A1:C19"/>
  <sheetViews>
    <sheetView showGridLines="0" workbookViewId="0"/>
  </sheetViews>
  <sheetFormatPr defaultRowHeight="15" x14ac:dyDescent="0.25"/>
  <cols>
    <col min="1" max="1" width="2.85546875" style="70" customWidth="1"/>
    <col min="2" max="2" width="71.5703125" style="70" customWidth="1"/>
    <col min="3" max="3" width="22.28515625" style="60" customWidth="1"/>
    <col min="4" max="16384" width="9.140625" style="60"/>
  </cols>
  <sheetData>
    <row r="1" spans="1:3" ht="32.1" customHeight="1" x14ac:dyDescent="0.25">
      <c r="A1" s="57"/>
      <c r="B1" s="58" t="s">
        <v>9</v>
      </c>
      <c r="C1" s="59"/>
    </row>
    <row r="2" spans="1:3" ht="15.75" x14ac:dyDescent="0.25">
      <c r="A2" s="61"/>
      <c r="B2" s="62"/>
      <c r="C2" s="63"/>
    </row>
    <row r="3" spans="1:3" ht="15.75" x14ac:dyDescent="0.25">
      <c r="A3" s="61"/>
      <c r="B3" s="64" t="s">
        <v>32</v>
      </c>
      <c r="C3" s="63"/>
    </row>
    <row r="4" spans="1:3" x14ac:dyDescent="0.25">
      <c r="A4" s="61"/>
      <c r="B4" s="71" t="s">
        <v>36</v>
      </c>
      <c r="C4" s="63"/>
    </row>
    <row r="5" spans="1:3" ht="15.75" x14ac:dyDescent="0.25">
      <c r="A5" s="61"/>
      <c r="B5" s="65"/>
      <c r="C5" s="63"/>
    </row>
    <row r="6" spans="1:3" ht="15.75" x14ac:dyDescent="0.25">
      <c r="A6" s="61"/>
      <c r="B6" s="66" t="s">
        <v>40</v>
      </c>
      <c r="C6" s="63"/>
    </row>
    <row r="7" spans="1:3" ht="15.75" x14ac:dyDescent="0.25">
      <c r="A7" s="61"/>
      <c r="B7" s="65"/>
      <c r="C7" s="63"/>
    </row>
    <row r="8" spans="1:3" ht="30.75" x14ac:dyDescent="0.25">
      <c r="A8" s="61"/>
      <c r="B8" s="65" t="s">
        <v>33</v>
      </c>
      <c r="C8" s="63"/>
    </row>
    <row r="9" spans="1:3" ht="15.75" x14ac:dyDescent="0.25">
      <c r="A9" s="61"/>
      <c r="B9" s="65"/>
      <c r="C9" s="63"/>
    </row>
    <row r="10" spans="1:3" ht="30.75" x14ac:dyDescent="0.25">
      <c r="A10" s="61"/>
      <c r="B10" s="65" t="s">
        <v>34</v>
      </c>
      <c r="C10" s="63"/>
    </row>
    <row r="11" spans="1:3" ht="15.75" x14ac:dyDescent="0.25">
      <c r="A11" s="61"/>
      <c r="B11" s="65"/>
      <c r="C11" s="63"/>
    </row>
    <row r="12" spans="1:3" ht="30.75" x14ac:dyDescent="0.25">
      <c r="A12" s="61"/>
      <c r="B12" s="65" t="s">
        <v>35</v>
      </c>
      <c r="C12" s="63"/>
    </row>
    <row r="13" spans="1:3" ht="15.75" x14ac:dyDescent="0.25">
      <c r="A13" s="61"/>
      <c r="B13" s="65"/>
      <c r="C13" s="63"/>
    </row>
    <row r="14" spans="1:3" ht="15.75" x14ac:dyDescent="0.25">
      <c r="A14" s="61"/>
      <c r="B14" s="66" t="s">
        <v>38</v>
      </c>
      <c r="C14" s="63"/>
    </row>
    <row r="15" spans="1:3" ht="15.75" x14ac:dyDescent="0.25">
      <c r="A15" s="61"/>
      <c r="B15" s="67" t="s">
        <v>39</v>
      </c>
      <c r="C15" s="63"/>
    </row>
    <row r="16" spans="1:3" ht="15.75" x14ac:dyDescent="0.25">
      <c r="A16" s="61"/>
      <c r="B16" s="68"/>
      <c r="C16" s="63"/>
    </row>
    <row r="17" spans="1:3" ht="15.75" x14ac:dyDescent="0.25">
      <c r="A17" s="61"/>
      <c r="B17" s="69" t="s">
        <v>37</v>
      </c>
      <c r="C17" s="63"/>
    </row>
    <row r="18" spans="1:3" x14ac:dyDescent="0.25">
      <c r="A18" s="61"/>
      <c r="B18" s="61"/>
      <c r="C18" s="63"/>
    </row>
    <row r="19" spans="1:3" x14ac:dyDescent="0.25">
      <c r="A19" s="61"/>
      <c r="B19" s="61"/>
      <c r="C19" s="63"/>
    </row>
  </sheetData>
  <hyperlinks>
    <hyperlink ref="B15" r:id="rId1" xr:uid="{8151FA84-3F4D-4FE0-B287-83756B58F880}"/>
    <hyperlink ref="B4" r:id="rId2" xr:uid="{4F740F6E-ADE5-48DE-9B9C-DB2287D88562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Charts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Traditional vs. Roth IRA Calculator</dc:title>
  <dc:creator>Vertex42.com</dc:creator>
  <dc:description>(c) 2017-2024 Vertex42 LLC. All Rights Reserved.</dc:description>
  <cp:lastModifiedBy>Vertex42.com</cp:lastModifiedBy>
  <cp:lastPrinted>2017-02-08T15:53:54Z</cp:lastPrinted>
  <dcterms:created xsi:type="dcterms:W3CDTF">2017-02-07T22:39:30Z</dcterms:created>
  <dcterms:modified xsi:type="dcterms:W3CDTF">2024-05-01T17:01:21Z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1.1.0</vt:lpwstr>
  </property>
  <property fmtid="{D5CDD505-2E9C-101B-9397-08002B2CF9AE}" pid="4" name="Source">
    <vt:lpwstr>https://www.vertex42.com/Calculators/traditional-vs-roth-ira.html</vt:lpwstr>
  </property>
</Properties>
</file>