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D:\Documents\VERTEX42\TEMPLATES\TEMPLATE - Engineering\"/>
    </mc:Choice>
  </mc:AlternateContent>
  <xr:revisionPtr revIDLastSave="0" documentId="13_ncr:1_{5133B7CC-F282-4576-BBC0-BB0C4B2EC9A5}" xr6:coauthVersionLast="47" xr6:coauthVersionMax="47" xr10:uidLastSave="{00000000-0000-0000-0000-000000000000}"/>
  <bookViews>
    <workbookView xWindow="26070" yWindow="1095" windowWidth="23685" windowHeight="21435" xr2:uid="{486DD0BA-2E60-4C3C-A73E-E6015D4F26E1}"/>
  </bookViews>
  <sheets>
    <sheet name="Transient" sheetId="4" r:id="rId1"/>
    <sheet name="Steady" sheetId="6" r:id="rId2"/>
    <sheet name="Materials" sheetId="5" r:id="rId3"/>
    <sheet name="©" sheetId="7" r:id="rId4"/>
  </sheets>
  <definedNames>
    <definedName name="_alpha" localSheetId="1">Steady!$C$26</definedName>
    <definedName name="_alpha">Transient!$C$27</definedName>
    <definedName name="_cp" localSheetId="1">Steady!$C$25</definedName>
    <definedName name="_cp">Transient!$C$26</definedName>
    <definedName name="_Density">Materials!$C$2:$C$3</definedName>
    <definedName name="_dt" localSheetId="1">Steady!$C$14</definedName>
    <definedName name="_dt">Transient!$C$15</definedName>
    <definedName name="_dx" localSheetId="1">Steady!$C$15</definedName>
    <definedName name="_dx">Transient!$C$16</definedName>
    <definedName name="_k" localSheetId="1">Steady!$C$23</definedName>
    <definedName name="_k">Transient!$C$24</definedName>
    <definedName name="_Materials">Materials!$A$2:$A$3</definedName>
    <definedName name="_rho" localSheetId="1">Steady!$C$24</definedName>
    <definedName name="_rho">Transient!$C$25</definedName>
    <definedName name="_SpHeat">Materials!$D$2:$D$3</definedName>
    <definedName name="_ThConductivity">Materials!$B$2:$B$3</definedName>
    <definedName name="valuevx">42.314159</definedName>
    <definedName name="vertex42_copyright" hidden="1">"© 2025 Vertex42 LLC"</definedName>
    <definedName name="vertex42_id" hidden="1">"heat-transfer.xlsx"</definedName>
    <definedName name="vertex42_title" hidden="1">"Heat Transfer Example"</definedName>
  </definedNames>
  <calcPr calcId="191029" iterate="1" iterateCount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28" i="6" l="1"/>
  <c r="S28" i="6"/>
  <c r="R28" i="6"/>
  <c r="Q28" i="6"/>
  <c r="P28" i="6"/>
  <c r="O28" i="6"/>
  <c r="N28" i="6"/>
  <c r="M28" i="6"/>
  <c r="L28" i="6"/>
  <c r="K28" i="6"/>
  <c r="J28" i="6"/>
  <c r="I28" i="6"/>
  <c r="C25" i="6"/>
  <c r="C24" i="6"/>
  <c r="C36" i="6" s="1"/>
  <c r="C23" i="6"/>
  <c r="V6" i="6"/>
  <c r="U6" i="6"/>
  <c r="T6" i="6"/>
  <c r="S6" i="6"/>
  <c r="R6" i="6"/>
  <c r="Q6" i="6"/>
  <c r="P6" i="6"/>
  <c r="O6" i="6"/>
  <c r="N6" i="6"/>
  <c r="M6" i="6"/>
  <c r="L6" i="6"/>
  <c r="K6" i="6"/>
  <c r="J6" i="6"/>
  <c r="I6" i="6"/>
  <c r="H6" i="6"/>
  <c r="G6" i="6"/>
  <c r="C24" i="4"/>
  <c r="C36" i="4" s="1"/>
  <c r="C26" i="4"/>
  <c r="C25" i="4"/>
  <c r="C38" i="4" l="1"/>
  <c r="C34" i="6"/>
  <c r="C26" i="6"/>
  <c r="C27" i="6" s="1"/>
  <c r="C27" i="4"/>
  <c r="C28" i="4" s="1"/>
  <c r="F17" i="6" l="1"/>
  <c r="F18" i="6"/>
  <c r="F19" i="6"/>
  <c r="F20" i="6"/>
  <c r="F21" i="6"/>
  <c r="F22" i="6"/>
  <c r="F23" i="6"/>
  <c r="F24" i="6"/>
  <c r="G6" i="4" l="1"/>
  <c r="H6" i="4"/>
  <c r="I6" i="4"/>
  <c r="J6" i="4"/>
  <c r="K6" i="4"/>
  <c r="L6" i="4"/>
  <c r="M6" i="4"/>
  <c r="N6" i="4"/>
  <c r="O6" i="4"/>
  <c r="P6" i="4"/>
  <c r="Q6" i="4"/>
  <c r="R6" i="4"/>
  <c r="S6" i="4"/>
  <c r="T6" i="4"/>
  <c r="U6" i="4"/>
  <c r="V6" i="4"/>
  <c r="F17" i="4"/>
  <c r="F18" i="4"/>
  <c r="F19" i="4"/>
  <c r="F20" i="4"/>
  <c r="F21" i="4"/>
  <c r="F22" i="4"/>
  <c r="F23" i="4"/>
  <c r="F24" i="4"/>
  <c r="I28" i="4"/>
  <c r="J28" i="4"/>
  <c r="K28" i="4"/>
  <c r="L28" i="4"/>
  <c r="M28" i="4"/>
  <c r="N28" i="4"/>
  <c r="O28" i="4"/>
  <c r="P28" i="4"/>
  <c r="Q28" i="4"/>
  <c r="R28" i="4"/>
  <c r="S28" i="4"/>
  <c r="T28" i="4"/>
  <c r="H4" i="4" l="1"/>
  <c r="AB4" i="4"/>
  <c r="G7" i="6"/>
  <c r="H7" i="6"/>
  <c r="F7" i="6" s="1"/>
  <c r="I7" i="6"/>
  <c r="J7" i="6"/>
  <c r="K7" i="6"/>
  <c r="L7" i="6"/>
  <c r="M7" i="6"/>
  <c r="N7" i="6"/>
  <c r="O7" i="6"/>
  <c r="P7" i="6"/>
  <c r="Q7" i="6"/>
  <c r="R7" i="6"/>
  <c r="S7" i="6"/>
  <c r="T7" i="6"/>
  <c r="U7" i="6"/>
  <c r="V7" i="6"/>
  <c r="W7" i="6"/>
  <c r="G8" i="6"/>
  <c r="H8" i="6"/>
  <c r="F8" i="6" s="1"/>
  <c r="I8" i="6"/>
  <c r="J8" i="6"/>
  <c r="K8" i="6"/>
  <c r="L8" i="6"/>
  <c r="M8" i="6"/>
  <c r="N8" i="6"/>
  <c r="O8" i="6"/>
  <c r="P8" i="6"/>
  <c r="Q8" i="6"/>
  <c r="R8" i="6"/>
  <c r="S8" i="6"/>
  <c r="T8" i="6"/>
  <c r="U8" i="6"/>
  <c r="W8" i="6" s="1"/>
  <c r="V8" i="6"/>
  <c r="G9" i="6"/>
  <c r="H9" i="6"/>
  <c r="F9" i="6" s="1"/>
  <c r="I9" i="6"/>
  <c r="J9" i="6"/>
  <c r="K9" i="6"/>
  <c r="L9" i="6"/>
  <c r="M9" i="6"/>
  <c r="N9" i="6"/>
  <c r="O9" i="6"/>
  <c r="P9" i="6"/>
  <c r="Q9" i="6"/>
  <c r="R9" i="6"/>
  <c r="S9" i="6"/>
  <c r="T9" i="6"/>
  <c r="U9" i="6"/>
  <c r="V9" i="6"/>
  <c r="W9" i="6"/>
  <c r="G10" i="6"/>
  <c r="H10" i="6"/>
  <c r="F10" i="6" s="1"/>
  <c r="I10" i="6"/>
  <c r="J10" i="6"/>
  <c r="K10" i="6"/>
  <c r="L10" i="6"/>
  <c r="M10" i="6"/>
  <c r="N10" i="6"/>
  <c r="O10" i="6"/>
  <c r="P10" i="6"/>
  <c r="Q10" i="6"/>
  <c r="R10" i="6"/>
  <c r="S10" i="6"/>
  <c r="T10" i="6"/>
  <c r="U10" i="6"/>
  <c r="V10" i="6"/>
  <c r="W10" i="6"/>
  <c r="F11" i="6"/>
  <c r="G11" i="6"/>
  <c r="H11" i="6"/>
  <c r="I11" i="6"/>
  <c r="J11" i="6"/>
  <c r="K11" i="6"/>
  <c r="L11" i="6"/>
  <c r="M11" i="6"/>
  <c r="N11" i="6"/>
  <c r="O11" i="6"/>
  <c r="P11" i="6"/>
  <c r="Q11" i="6"/>
  <c r="R11" i="6"/>
  <c r="S11" i="6"/>
  <c r="T11" i="6"/>
  <c r="U11" i="6"/>
  <c r="V11" i="6"/>
  <c r="W11" i="6"/>
  <c r="G12" i="6"/>
  <c r="H12" i="6"/>
  <c r="F12" i="6" s="1"/>
  <c r="I12" i="6"/>
  <c r="J12" i="6"/>
  <c r="K12" i="6"/>
  <c r="L12" i="6"/>
  <c r="M12" i="6"/>
  <c r="N12" i="6"/>
  <c r="O12" i="6"/>
  <c r="P12" i="6"/>
  <c r="Q12" i="6"/>
  <c r="R12" i="6"/>
  <c r="S12" i="6"/>
  <c r="T12" i="6"/>
  <c r="U12" i="6"/>
  <c r="V12" i="6"/>
  <c r="W12" i="6"/>
  <c r="G13" i="6"/>
  <c r="H13" i="6"/>
  <c r="F13" i="6" s="1"/>
  <c r="I13" i="6"/>
  <c r="J13" i="6"/>
  <c r="K13" i="6"/>
  <c r="L13" i="6"/>
  <c r="M13" i="6"/>
  <c r="N13" i="6"/>
  <c r="O13" i="6"/>
  <c r="P13" i="6"/>
  <c r="Q13" i="6"/>
  <c r="R13" i="6"/>
  <c r="S13" i="6"/>
  <c r="T13" i="6"/>
  <c r="U13" i="6"/>
  <c r="V13" i="6"/>
  <c r="W13" i="6"/>
  <c r="F14" i="6"/>
  <c r="G14" i="6"/>
  <c r="H14" i="6"/>
  <c r="I14" i="6"/>
  <c r="J14" i="6"/>
  <c r="K14" i="6"/>
  <c r="L14" i="6"/>
  <c r="M14" i="6"/>
  <c r="N14" i="6"/>
  <c r="O14" i="6"/>
  <c r="P14" i="6"/>
  <c r="Q14" i="6"/>
  <c r="R14" i="6"/>
  <c r="S14" i="6"/>
  <c r="T14" i="6"/>
  <c r="U14" i="6"/>
  <c r="V14" i="6"/>
  <c r="W14" i="6"/>
  <c r="G15" i="6"/>
  <c r="H15" i="6"/>
  <c r="F15" i="6" s="1"/>
  <c r="I15" i="6"/>
  <c r="J15" i="6"/>
  <c r="K15" i="6"/>
  <c r="L15" i="6"/>
  <c r="M15" i="6"/>
  <c r="N15" i="6"/>
  <c r="O15" i="6"/>
  <c r="P15" i="6"/>
  <c r="Q15" i="6"/>
  <c r="R15" i="6"/>
  <c r="S15" i="6"/>
  <c r="T15" i="6"/>
  <c r="U15" i="6"/>
  <c r="V15" i="6"/>
  <c r="W15" i="6"/>
  <c r="G16" i="6"/>
  <c r="H16" i="6"/>
  <c r="F16" i="6" s="1"/>
  <c r="I16" i="6"/>
  <c r="J16" i="6"/>
  <c r="K16" i="6"/>
  <c r="L16" i="6"/>
  <c r="M16" i="6"/>
  <c r="N16" i="6"/>
  <c r="O16" i="6"/>
  <c r="P16" i="6"/>
  <c r="Q16" i="6"/>
  <c r="R16" i="6"/>
  <c r="S16" i="6"/>
  <c r="T16" i="6"/>
  <c r="U16" i="6"/>
  <c r="V16" i="6"/>
  <c r="W16" i="6"/>
  <c r="G17" i="6"/>
  <c r="H17" i="6"/>
  <c r="I17" i="6"/>
  <c r="J17" i="6"/>
  <c r="K17" i="6"/>
  <c r="L17" i="6"/>
  <c r="M17" i="6"/>
  <c r="N17" i="6"/>
  <c r="O17" i="6"/>
  <c r="P17" i="6"/>
  <c r="Q17" i="6"/>
  <c r="R17" i="6"/>
  <c r="S17" i="6"/>
  <c r="T17" i="6"/>
  <c r="U17" i="6"/>
  <c r="V17" i="6"/>
  <c r="W17" i="6"/>
  <c r="G18" i="6"/>
  <c r="H18" i="6"/>
  <c r="I18" i="6"/>
  <c r="J18" i="6"/>
  <c r="K18" i="6"/>
  <c r="L18" i="6"/>
  <c r="M18" i="6"/>
  <c r="N18" i="6"/>
  <c r="O18" i="6"/>
  <c r="P18" i="6"/>
  <c r="Q18" i="6"/>
  <c r="R18" i="6"/>
  <c r="S18" i="6"/>
  <c r="T18" i="6"/>
  <c r="U18" i="6"/>
  <c r="V18" i="6"/>
  <c r="W18" i="6"/>
  <c r="C19" i="6"/>
  <c r="G19" i="6"/>
  <c r="H19" i="6"/>
  <c r="I19" i="6"/>
  <c r="J19" i="6"/>
  <c r="K19" i="6"/>
  <c r="L19" i="6"/>
  <c r="M19" i="6"/>
  <c r="N19" i="6"/>
  <c r="O19" i="6"/>
  <c r="P19" i="6"/>
  <c r="Q19" i="6"/>
  <c r="R19" i="6"/>
  <c r="S19" i="6"/>
  <c r="T19" i="6"/>
  <c r="U19" i="6"/>
  <c r="V19" i="6"/>
  <c r="W19" i="6"/>
  <c r="G20" i="6"/>
  <c r="H20" i="6"/>
  <c r="I20" i="6"/>
  <c r="J20" i="6"/>
  <c r="K20" i="6"/>
  <c r="L20" i="6"/>
  <c r="M20" i="6"/>
  <c r="N20" i="6"/>
  <c r="O20" i="6"/>
  <c r="P20" i="6"/>
  <c r="Q20" i="6"/>
  <c r="R20" i="6"/>
  <c r="S20" i="6"/>
  <c r="T20" i="6"/>
  <c r="U20" i="6"/>
  <c r="V20" i="6"/>
  <c r="W20" i="6"/>
  <c r="G21" i="6"/>
  <c r="H21" i="6"/>
  <c r="I21" i="6"/>
  <c r="J21" i="6"/>
  <c r="K21" i="6"/>
  <c r="L21" i="6"/>
  <c r="M21" i="6"/>
  <c r="N21" i="6"/>
  <c r="O21" i="6"/>
  <c r="P21" i="6"/>
  <c r="Q21" i="6"/>
  <c r="R21" i="6"/>
  <c r="S21" i="6"/>
  <c r="T21" i="6"/>
  <c r="U21" i="6"/>
  <c r="V21" i="6"/>
  <c r="W21" i="6"/>
  <c r="G22" i="6"/>
  <c r="H22" i="6"/>
  <c r="I22" i="6"/>
  <c r="J22" i="6"/>
  <c r="K22" i="6"/>
  <c r="L22" i="6"/>
  <c r="M22" i="6"/>
  <c r="N22" i="6"/>
  <c r="O22" i="6"/>
  <c r="P22" i="6"/>
  <c r="Q22" i="6"/>
  <c r="R22" i="6"/>
  <c r="S22" i="6"/>
  <c r="T22" i="6"/>
  <c r="U22" i="6"/>
  <c r="V22" i="6"/>
  <c r="W22" i="6"/>
  <c r="G23" i="6"/>
  <c r="H23" i="6"/>
  <c r="I23" i="6"/>
  <c r="J23" i="6"/>
  <c r="K23" i="6"/>
  <c r="L23" i="6"/>
  <c r="M23" i="6"/>
  <c r="N23" i="6"/>
  <c r="O23" i="6"/>
  <c r="P23" i="6"/>
  <c r="Q23" i="6"/>
  <c r="R23" i="6"/>
  <c r="S23" i="6"/>
  <c r="T23" i="6"/>
  <c r="U23" i="6"/>
  <c r="V23" i="6"/>
  <c r="W23" i="6"/>
  <c r="G24" i="6"/>
  <c r="H24" i="6"/>
  <c r="I24" i="6"/>
  <c r="J24" i="6"/>
  <c r="K24" i="6"/>
  <c r="L24" i="6"/>
  <c r="M24" i="6"/>
  <c r="N24" i="6"/>
  <c r="O24" i="6"/>
  <c r="P24" i="6"/>
  <c r="Q24" i="6"/>
  <c r="R24" i="6"/>
  <c r="S24" i="6"/>
  <c r="T24" i="6"/>
  <c r="U24" i="6"/>
  <c r="V24" i="6"/>
  <c r="W24" i="6"/>
  <c r="G25" i="6"/>
  <c r="H25" i="6"/>
  <c r="F25" i="6" s="1"/>
  <c r="I25" i="6"/>
  <c r="J25" i="6"/>
  <c r="K25" i="6"/>
  <c r="L25" i="6"/>
  <c r="M25" i="6"/>
  <c r="N25" i="6"/>
  <c r="O25" i="6"/>
  <c r="P25" i="6"/>
  <c r="Q25" i="6"/>
  <c r="R25" i="6"/>
  <c r="S25" i="6"/>
  <c r="T25" i="6"/>
  <c r="U25" i="6"/>
  <c r="V25" i="6"/>
  <c r="W25" i="6"/>
  <c r="G26" i="6"/>
  <c r="H26" i="6"/>
  <c r="F26" i="6" s="1"/>
  <c r="I26" i="6"/>
  <c r="J26" i="6"/>
  <c r="K26" i="6"/>
  <c r="L26" i="6"/>
  <c r="M26" i="6"/>
  <c r="N26" i="6"/>
  <c r="O26" i="6"/>
  <c r="P26" i="6"/>
  <c r="Q26" i="6"/>
  <c r="R26" i="6"/>
  <c r="S26" i="6"/>
  <c r="T26" i="6"/>
  <c r="U26" i="6"/>
  <c r="V26" i="6"/>
  <c r="W26" i="6"/>
  <c r="G27" i="6"/>
  <c r="H27" i="6"/>
  <c r="F27" i="6" s="1"/>
  <c r="I27" i="6"/>
  <c r="J27" i="6"/>
  <c r="K27" i="6"/>
  <c r="L27" i="6"/>
  <c r="M27" i="6"/>
  <c r="N27" i="6"/>
  <c r="O27" i="6"/>
  <c r="P27" i="6"/>
  <c r="Q27" i="6"/>
  <c r="R27" i="6"/>
  <c r="S27" i="6"/>
  <c r="T27" i="6"/>
  <c r="U27" i="6"/>
  <c r="V27" i="6"/>
  <c r="W27" i="6"/>
  <c r="G28" i="6"/>
  <c r="H28" i="6"/>
  <c r="U28" i="6"/>
  <c r="V28" i="6"/>
  <c r="F7" i="4"/>
  <c r="G7" i="4" a="1"/>
  <c r="G7" i="4"/>
  <c r="W7" i="4"/>
  <c r="AA7" i="4"/>
  <c r="AB7" i="4"/>
  <c r="AC7" i="4"/>
  <c r="AD7" i="4"/>
  <c r="AE7" i="4"/>
  <c r="AF7" i="4"/>
  <c r="AG7" i="4"/>
  <c r="AH7" i="4"/>
  <c r="AI7" i="4"/>
  <c r="AJ7" i="4"/>
  <c r="AK7" i="4"/>
  <c r="AL7" i="4"/>
  <c r="AM7" i="4"/>
  <c r="AN7" i="4"/>
  <c r="AO7" i="4"/>
  <c r="AP7" i="4"/>
  <c r="F8" i="4"/>
  <c r="W8" i="4"/>
  <c r="AA8" i="4"/>
  <c r="AB8" i="4"/>
  <c r="AC8" i="4"/>
  <c r="AD8" i="4"/>
  <c r="AE8" i="4"/>
  <c r="AF8" i="4"/>
  <c r="AG8" i="4"/>
  <c r="AH8" i="4"/>
  <c r="AI8" i="4"/>
  <c r="AJ8" i="4"/>
  <c r="AK8" i="4"/>
  <c r="AL8" i="4"/>
  <c r="AM8" i="4"/>
  <c r="AN8" i="4"/>
  <c r="AO8" i="4"/>
  <c r="AP8" i="4"/>
  <c r="F9" i="4"/>
  <c r="W9" i="4"/>
  <c r="AA9" i="4"/>
  <c r="AB9" i="4"/>
  <c r="AC9" i="4"/>
  <c r="AD9" i="4"/>
  <c r="AE9" i="4"/>
  <c r="AF9" i="4"/>
  <c r="AG9" i="4"/>
  <c r="AH9" i="4"/>
  <c r="AI9" i="4"/>
  <c r="AJ9" i="4"/>
  <c r="AK9" i="4"/>
  <c r="AL9" i="4"/>
  <c r="AM9" i="4"/>
  <c r="AN9" i="4"/>
  <c r="AO9" i="4"/>
  <c r="AP9" i="4"/>
  <c r="F10" i="4"/>
  <c r="W10" i="4"/>
  <c r="AA10" i="4"/>
  <c r="AB10" i="4"/>
  <c r="AC10" i="4"/>
  <c r="AD10" i="4"/>
  <c r="AE10" i="4"/>
  <c r="AF10" i="4"/>
  <c r="AG10" i="4"/>
  <c r="AH10" i="4"/>
  <c r="AI10" i="4"/>
  <c r="AJ10" i="4"/>
  <c r="AK10" i="4"/>
  <c r="AL10" i="4"/>
  <c r="AM10" i="4"/>
  <c r="AN10" i="4"/>
  <c r="AO10" i="4"/>
  <c r="AP10" i="4"/>
  <c r="F11" i="4"/>
  <c r="W11" i="4"/>
  <c r="AA11" i="4"/>
  <c r="AB11" i="4"/>
  <c r="AC11" i="4"/>
  <c r="AD11" i="4"/>
  <c r="AE11" i="4"/>
  <c r="AF11" i="4"/>
  <c r="AG11" i="4"/>
  <c r="AH11" i="4"/>
  <c r="AI11" i="4"/>
  <c r="AJ11" i="4"/>
  <c r="AK11" i="4"/>
  <c r="AL11" i="4"/>
  <c r="AM11" i="4"/>
  <c r="AN11" i="4"/>
  <c r="AO11" i="4"/>
  <c r="AP11" i="4"/>
  <c r="F12" i="4"/>
  <c r="W12" i="4"/>
  <c r="AA12" i="4"/>
  <c r="AB12" i="4"/>
  <c r="AC12" i="4"/>
  <c r="AD12" i="4"/>
  <c r="AE12" i="4"/>
  <c r="AF12" i="4"/>
  <c r="AG12" i="4"/>
  <c r="AH12" i="4"/>
  <c r="AI12" i="4"/>
  <c r="AJ12" i="4"/>
  <c r="AK12" i="4"/>
  <c r="AL12" i="4"/>
  <c r="AM12" i="4"/>
  <c r="AN12" i="4"/>
  <c r="AO12" i="4"/>
  <c r="AP12" i="4"/>
  <c r="F13" i="4"/>
  <c r="W13" i="4"/>
  <c r="AA13" i="4"/>
  <c r="AB13" i="4"/>
  <c r="AC13" i="4"/>
  <c r="AD13" i="4"/>
  <c r="AE13" i="4"/>
  <c r="AF13" i="4"/>
  <c r="AG13" i="4"/>
  <c r="AH13" i="4"/>
  <c r="AI13" i="4"/>
  <c r="AJ13" i="4"/>
  <c r="AK13" i="4"/>
  <c r="AL13" i="4"/>
  <c r="AM13" i="4"/>
  <c r="AN13" i="4"/>
  <c r="AO13" i="4"/>
  <c r="AP13" i="4"/>
  <c r="F14" i="4"/>
  <c r="W14" i="4"/>
  <c r="AA14" i="4"/>
  <c r="AB14" i="4"/>
  <c r="AC14" i="4"/>
  <c r="AD14" i="4"/>
  <c r="AE14" i="4"/>
  <c r="AF14" i="4"/>
  <c r="AG14" i="4"/>
  <c r="AH14" i="4"/>
  <c r="AI14" i="4"/>
  <c r="AJ14" i="4"/>
  <c r="AK14" i="4"/>
  <c r="AL14" i="4"/>
  <c r="AM14" i="4"/>
  <c r="AN14" i="4"/>
  <c r="AO14" i="4"/>
  <c r="AP14" i="4"/>
  <c r="F15" i="4"/>
  <c r="W15" i="4"/>
  <c r="AA15" i="4"/>
  <c r="AB15" i="4"/>
  <c r="AC15" i="4"/>
  <c r="AD15" i="4"/>
  <c r="AE15" i="4"/>
  <c r="AF15" i="4"/>
  <c r="AG15" i="4"/>
  <c r="AH15" i="4"/>
  <c r="AI15" i="4"/>
  <c r="AJ15" i="4"/>
  <c r="AK15" i="4"/>
  <c r="AL15" i="4"/>
  <c r="AM15" i="4"/>
  <c r="AN15" i="4"/>
  <c r="AO15" i="4"/>
  <c r="AP15" i="4"/>
  <c r="F16" i="4"/>
  <c r="W16" i="4"/>
  <c r="AA16" i="4"/>
  <c r="AB16" i="4"/>
  <c r="AC16" i="4"/>
  <c r="AD16" i="4"/>
  <c r="AE16" i="4"/>
  <c r="AF16" i="4"/>
  <c r="AG16" i="4"/>
  <c r="AH16" i="4"/>
  <c r="AI16" i="4"/>
  <c r="AJ16" i="4"/>
  <c r="AK16" i="4"/>
  <c r="AL16" i="4"/>
  <c r="AM16" i="4"/>
  <c r="AN16" i="4"/>
  <c r="AO16" i="4"/>
  <c r="AP16" i="4"/>
  <c r="W17" i="4"/>
  <c r="AA17" i="4"/>
  <c r="AB17" i="4"/>
  <c r="AC17" i="4"/>
  <c r="AD17" i="4"/>
  <c r="AE17" i="4"/>
  <c r="AF17" i="4"/>
  <c r="AG17" i="4"/>
  <c r="AH17" i="4"/>
  <c r="AI17" i="4"/>
  <c r="AJ17" i="4"/>
  <c r="AK17" i="4"/>
  <c r="AL17" i="4"/>
  <c r="AM17" i="4"/>
  <c r="AN17" i="4"/>
  <c r="AO17" i="4"/>
  <c r="AP17" i="4"/>
  <c r="W18" i="4"/>
  <c r="AA18" i="4"/>
  <c r="AB18" i="4"/>
  <c r="AC18" i="4"/>
  <c r="AD18" i="4"/>
  <c r="AE18" i="4"/>
  <c r="AF18" i="4"/>
  <c r="AG18" i="4"/>
  <c r="AH18" i="4"/>
  <c r="AI18" i="4"/>
  <c r="AJ18" i="4"/>
  <c r="AK18" i="4"/>
  <c r="AL18" i="4"/>
  <c r="AM18" i="4"/>
  <c r="AN18" i="4"/>
  <c r="AO18" i="4"/>
  <c r="AP18" i="4"/>
  <c r="W19" i="4"/>
  <c r="AA19" i="4"/>
  <c r="AB19" i="4"/>
  <c r="AC19" i="4"/>
  <c r="AD19" i="4"/>
  <c r="AE19" i="4"/>
  <c r="AF19" i="4"/>
  <c r="AG19" i="4"/>
  <c r="AH19" i="4"/>
  <c r="AI19" i="4"/>
  <c r="AJ19" i="4"/>
  <c r="AK19" i="4"/>
  <c r="AL19" i="4"/>
  <c r="AM19" i="4"/>
  <c r="AN19" i="4"/>
  <c r="AO19" i="4"/>
  <c r="AP19" i="4"/>
  <c r="C20" i="4"/>
  <c r="W20" i="4"/>
  <c r="AA20" i="4"/>
  <c r="AB20" i="4"/>
  <c r="AC20" i="4"/>
  <c r="AD20" i="4"/>
  <c r="AE20" i="4"/>
  <c r="AF20" i="4"/>
  <c r="AG20" i="4"/>
  <c r="AH20" i="4"/>
  <c r="AI20" i="4"/>
  <c r="AJ20" i="4"/>
  <c r="AK20" i="4"/>
  <c r="AL20" i="4"/>
  <c r="AM20" i="4"/>
  <c r="AN20" i="4"/>
  <c r="AO20" i="4"/>
  <c r="AP20" i="4"/>
  <c r="W21" i="4"/>
  <c r="AA21" i="4"/>
  <c r="AB21" i="4"/>
  <c r="AC21" i="4"/>
  <c r="AD21" i="4"/>
  <c r="AE21" i="4"/>
  <c r="AF21" i="4"/>
  <c r="AG21" i="4"/>
  <c r="AH21" i="4"/>
  <c r="AI21" i="4"/>
  <c r="AJ21" i="4"/>
  <c r="AK21" i="4"/>
  <c r="AL21" i="4"/>
  <c r="AM21" i="4"/>
  <c r="AN21" i="4"/>
  <c r="AO21" i="4"/>
  <c r="AP21" i="4"/>
  <c r="W22" i="4"/>
  <c r="AA22" i="4"/>
  <c r="AB22" i="4"/>
  <c r="AC22" i="4"/>
  <c r="AD22" i="4"/>
  <c r="AE22" i="4"/>
  <c r="AF22" i="4"/>
  <c r="AG22" i="4"/>
  <c r="AH22" i="4"/>
  <c r="AI22" i="4"/>
  <c r="AJ22" i="4"/>
  <c r="AK22" i="4"/>
  <c r="AL22" i="4"/>
  <c r="AM22" i="4"/>
  <c r="AN22" i="4"/>
  <c r="AO22" i="4"/>
  <c r="AP22" i="4"/>
  <c r="W23" i="4"/>
  <c r="AA23" i="4"/>
  <c r="AB23" i="4"/>
  <c r="AC23" i="4"/>
  <c r="AD23" i="4"/>
  <c r="AE23" i="4"/>
  <c r="AF23" i="4"/>
  <c r="AG23" i="4"/>
  <c r="AH23" i="4"/>
  <c r="AI23" i="4"/>
  <c r="AJ23" i="4"/>
  <c r="AK23" i="4"/>
  <c r="AL23" i="4"/>
  <c r="AM23" i="4"/>
  <c r="AN23" i="4"/>
  <c r="AO23" i="4"/>
  <c r="AP23" i="4"/>
  <c r="W24" i="4"/>
  <c r="AA24" i="4"/>
  <c r="AB24" i="4"/>
  <c r="AC24" i="4"/>
  <c r="AD24" i="4"/>
  <c r="AE24" i="4"/>
  <c r="AF24" i="4"/>
  <c r="AG24" i="4"/>
  <c r="AH24" i="4"/>
  <c r="AI24" i="4"/>
  <c r="AJ24" i="4"/>
  <c r="AK24" i="4"/>
  <c r="AL24" i="4"/>
  <c r="AM24" i="4"/>
  <c r="AN24" i="4"/>
  <c r="AO24" i="4"/>
  <c r="AP24" i="4"/>
  <c r="F25" i="4"/>
  <c r="W25" i="4"/>
  <c r="AA25" i="4"/>
  <c r="AB25" i="4"/>
  <c r="AC25" i="4"/>
  <c r="AD25" i="4"/>
  <c r="AE25" i="4"/>
  <c r="AF25" i="4"/>
  <c r="AG25" i="4"/>
  <c r="AH25" i="4"/>
  <c r="AI25" i="4"/>
  <c r="AJ25" i="4"/>
  <c r="AK25" i="4"/>
  <c r="AL25" i="4"/>
  <c r="AM25" i="4"/>
  <c r="AN25" i="4"/>
  <c r="AO25" i="4"/>
  <c r="AP25" i="4"/>
  <c r="F26" i="4"/>
  <c r="W26" i="4"/>
  <c r="AA26" i="4"/>
  <c r="AB26" i="4"/>
  <c r="AC26" i="4"/>
  <c r="AD26" i="4"/>
  <c r="AE26" i="4"/>
  <c r="AF26" i="4"/>
  <c r="AG26" i="4"/>
  <c r="AH26" i="4"/>
  <c r="AI26" i="4"/>
  <c r="AJ26" i="4"/>
  <c r="AK26" i="4"/>
  <c r="AL26" i="4"/>
  <c r="AM26" i="4"/>
  <c r="AN26" i="4"/>
  <c r="AO26" i="4"/>
  <c r="AP26" i="4"/>
  <c r="F27" i="4"/>
  <c r="W27" i="4"/>
  <c r="AA27" i="4"/>
  <c r="AB27" i="4"/>
  <c r="AC27" i="4"/>
  <c r="AD27" i="4"/>
  <c r="AE27" i="4"/>
  <c r="AF27" i="4"/>
  <c r="AG27" i="4"/>
  <c r="AH27" i="4"/>
  <c r="AI27" i="4"/>
  <c r="AJ27" i="4"/>
  <c r="AK27" i="4"/>
  <c r="AL27" i="4"/>
  <c r="AM27" i="4"/>
  <c r="AN27" i="4"/>
  <c r="AO27" i="4"/>
  <c r="AP27" i="4"/>
  <c r="G28" i="4"/>
  <c r="H28" i="4"/>
  <c r="U28" i="4"/>
  <c r="V28" i="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<sst xmlns="http://schemas.openxmlformats.org/spreadsheetml/2006/main" count="209" uniqueCount="71">
  <si>
    <t>Boundary Conditions</t>
  </si>
  <si>
    <t>-∆x-</t>
  </si>
  <si>
    <t>-∆y-</t>
  </si>
  <si>
    <t>COLD</t>
  </si>
  <si>
    <t>HOT</t>
  </si>
  <si>
    <t>Time:</t>
  </si>
  <si>
    <t>s</t>
  </si>
  <si>
    <t>&lt; 0.5</t>
  </si>
  <si>
    <t>Material Property</t>
  </si>
  <si>
    <t>Insulated</t>
  </si>
  <si>
    <t>°C</t>
  </si>
  <si>
    <t>TORCH</t>
  </si>
  <si>
    <t>Boundary Conditions (Leave Blank for Insulated)</t>
  </si>
  <si>
    <t>Material</t>
  </si>
  <si>
    <t>Thermal conductivity, k (W/m·K)</t>
  </si>
  <si>
    <t>Density, ρ (kg/m³)</t>
  </si>
  <si>
    <t>Specific heat, cₚ (J/kg·K)</t>
  </si>
  <si>
    <t>Note: This aluminum diffuses heat about 17x faster than this Stainless steel.</t>
  </si>
  <si>
    <t>Stability Check, α∆t/∆x²:</t>
  </si>
  <si>
    <t>Choose Material:</t>
  </si>
  <si>
    <t>∆t (s)</t>
  </si>
  <si>
    <t>Th. Conduct., k (W/m·K)</t>
  </si>
  <si>
    <t>Color Scale (°C)</t>
  </si>
  <si>
    <t>Alum. 6061-T6</t>
  </si>
  <si>
    <t>St. Steel 304</t>
  </si>
  <si>
    <t>Assumptions</t>
  </si>
  <si>
    <t>x</t>
  </si>
  <si>
    <t>VERY HOT</t>
  </si>
  <si>
    <t>LEFT, °C</t>
  </si>
  <si>
    <t>RIGHT, °C</t>
  </si>
  <si>
    <t>TOP, °C</t>
  </si>
  <si>
    <t>BOTTOM, °C</t>
  </si>
  <si>
    <t>INITIAL, °C</t>
  </si>
  <si>
    <t>Insulated boundary condition uses "Ghost Node" technique (mirrored, equal to the internal node)</t>
  </si>
  <si>
    <t>Th. Diffusivity, α=k/ρcₚ (m²/s)</t>
  </si>
  <si>
    <t>Thickness, d (m)</t>
  </si>
  <si>
    <t>Heat Generation, ∆T, q''∆t/ρcₚd:</t>
  </si>
  <si>
    <t>Heat Flux, q'', W/m²</t>
  </si>
  <si>
    <t>Melting point, °C</t>
  </si>
  <si>
    <t>Uses the FTCS (Forward Time-Centered Space) scheme</t>
  </si>
  <si>
    <t>Time Step and Grid Size</t>
  </si>
  <si>
    <t>Heat Generation at a Specific Point, q''' = q''/thickness</t>
  </si>
  <si>
    <t>h = ∆x = ∆y (m)</t>
  </si>
  <si>
    <t>The control volume mass on the edges is 1/2 the control volume of the interior nodes</t>
  </si>
  <si>
    <t>In the standard 2-D finite-difference setup, nodes represent cell centers.</t>
  </si>
  <si>
    <t>At a boundary node, the control volume (CV) you’re implicitly updating is a half-cell in the direction normal to the boundary (because the other half would lie outside the domain).</t>
  </si>
  <si>
    <t>In a cell-centered finite-difference model, boundary nodes correspond to half control volumes in the outward normal direction. The reduced CV mass makes a given boundary heat flux produce twice the temperature rise per step compared to the same power deposited in a full interior cell.</t>
  </si>
  <si>
    <t>Internal Node (Torch perpendicular to plate)</t>
  </si>
  <si>
    <t>Edge Node (Neumann BC), Torch on edge of plate</t>
  </si>
  <si>
    <t>Ghost Node, ∆T, (2h/k)*q'':</t>
  </si>
  <si>
    <t>Thickness is thin enough to cancel out of the equations (but is used for the torch-on-face scenario)</t>
  </si>
  <si>
    <t>2D Transient Heat Transfer in Excel</t>
  </si>
  <si>
    <t>Circular References: File &gt; Options &gt; Formulas &gt; Enable Iterative Calculations. Set Max Iterations = 1.</t>
  </si>
  <si>
    <t>Th. Diff., α=k/ρcₚ (m²/s)</t>
  </si>
  <si>
    <t>Material:</t>
  </si>
  <si>
    <t>A 2D Steady-State Heat Transfer Model in Excel</t>
  </si>
  <si>
    <t>Some Assumptions / Notes</t>
  </si>
  <si>
    <t>BETA - Educational Use Only (not fully validated)</t>
  </si>
  <si>
    <t>By Vertex42.com</t>
  </si>
  <si>
    <t>This spreadsheet, including all worksheets and associated content is a copyrighted work under the United States and other copyright laws.</t>
  </si>
  <si>
    <t>Do not submit copies or modifications of this template to any website or online template gallery.</t>
  </si>
  <si>
    <t>Please review the following license agreement to learn how you may or may not use this template. Thank you.</t>
  </si>
  <si>
    <t>License Agreement</t>
  </si>
  <si>
    <t>https://www.vertex42.com/licensing/EULA_privateuse.html</t>
  </si>
  <si>
    <t>Do not delete this worksheet</t>
  </si>
  <si>
    <t>Heat Transfer Example</t>
  </si>
  <si>
    <t>© 2025 Vertex42 LLC</t>
  </si>
  <si>
    <t>Reference Info from AI</t>
  </si>
  <si>
    <t>Using Circular References: File&gt;Options&gt;Formulas&gt;Enable Iterative Calculations. Set Max Iterations = 100 (1 to watch convergence as you press F9)</t>
  </si>
  <si>
    <t>START (then press F9)</t>
  </si>
  <si>
    <r>
      <rPr>
        <b/>
        <sz val="11"/>
        <color theme="1"/>
        <rFont val="Aptos Narrow"/>
        <family val="2"/>
        <scheme val="minor"/>
      </rPr>
      <t>START</t>
    </r>
    <r>
      <rPr>
        <sz val="11"/>
        <color theme="1"/>
        <rFont val="Aptos Narrow"/>
        <family val="2"/>
        <scheme val="minor"/>
      </rPr>
      <t xml:space="preserve"> (then press F9)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</si>
</sst>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1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sz val="6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b/>
      <sz val="16"/>
      <color rgb="FFFF0000"/>
      <name val="Aptos Narrow"/>
      <family val="2"/>
      <scheme val="minor"/>
    </font>
    <font>
      <sz val="11"/>
      <name val="Aptos Narrow"/>
      <family val="2"/>
      <scheme val="minor"/>
    </font>
    <font>
      <b/>
      <sz val="18"/>
      <color theme="0"/>
      <name val="Arial"/>
      <family val="2"/>
    </font>
    <font>
      <sz val="18"/>
      <color theme="0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u/>
      <sz val="12"/>
      <color indexed="12"/>
      <name val="Arial"/>
      <family val="2"/>
    </font>
    <font>
      <sz val="12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/>
        <bgColor theme="4"/>
      </patternFill>
    </fill>
    <fill>
      <patternFill patternType="solid">
        <fgColor rgb="FF3464AB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/>
      <top style="thick">
        <color indexed="64"/>
      </top>
      <bottom/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/>
      <bottom style="thin">
        <color rgb="FF3464AB"/>
      </bottom>
      <diagonal/>
    </border>
  </borders>
  <cellStyleXfs count="3">
    <xf numFmtId="0" fontId="0" fillId="0" borderId="0"/>
    <xf numFmtId="0" fontId="11" fillId="0" borderId="0"/>
    <xf numFmtId="0" fontId="17" fillId="0" borderId="0" applyNumberFormat="0" applyFill="0" applyBorder="0" applyAlignment="0" applyProtection="0">
      <alignment vertical="top"/>
      <protection locked="0"/>
    </xf>
  </cellStyleXfs>
  <cellXfs count="62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2" borderId="0" xfId="0" applyFont="1" applyFill="1" applyAlignment="1">
      <alignment horizontal="left" vertical="center"/>
    </xf>
    <xf numFmtId="0" fontId="0" fillId="2" borderId="0" xfId="0" applyFill="1" applyAlignment="1">
      <alignment horizontal="left" vertical="center"/>
    </xf>
    <xf numFmtId="0" fontId="0" fillId="0" borderId="0" xfId="0" applyAlignment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2" fillId="0" borderId="0" xfId="0" applyFont="1"/>
    <xf numFmtId="0" fontId="0" fillId="0" borderId="0" xfId="0" applyAlignment="1">
      <alignment vertical="center"/>
    </xf>
    <xf numFmtId="0" fontId="0" fillId="0" borderId="0" xfId="0" quotePrefix="1" applyAlignment="1">
      <alignment vertical="center"/>
    </xf>
    <xf numFmtId="0" fontId="0" fillId="0" borderId="0" xfId="0" applyAlignment="1">
      <alignment horizontal="right" vertical="center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1" fillId="0" borderId="8" xfId="0" applyFont="1" applyBorder="1" applyAlignment="1">
      <alignment vertical="center" wrapText="1"/>
    </xf>
    <xf numFmtId="0" fontId="0" fillId="0" borderId="9" xfId="0" applyBorder="1" applyAlignment="1">
      <alignment horizontal="center" vertical="center" wrapText="1"/>
    </xf>
    <xf numFmtId="0" fontId="1" fillId="0" borderId="10" xfId="0" applyFont="1" applyBorder="1" applyAlignment="1">
      <alignment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0" fillId="0" borderId="2" xfId="0" quotePrefix="1" applyBorder="1" applyAlignment="1">
      <alignment horizontal="center" vertical="center" textRotation="90"/>
    </xf>
    <xf numFmtId="0" fontId="0" fillId="0" borderId="3" xfId="0" quotePrefix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0" fillId="0" borderId="0" xfId="0" applyAlignment="1">
      <alignment horizontal="left" vertical="center"/>
    </xf>
    <xf numFmtId="11" fontId="0" fillId="0" borderId="0" xfId="0" applyNumberFormat="1" applyAlignment="1">
      <alignment vertical="center"/>
    </xf>
    <xf numFmtId="0" fontId="1" fillId="0" borderId="0" xfId="0" applyFont="1" applyAlignment="1">
      <alignment horizontal="left" vertical="center"/>
    </xf>
    <xf numFmtId="2" fontId="0" fillId="0" borderId="0" xfId="0" applyNumberFormat="1" applyAlignment="1">
      <alignment vertical="center"/>
    </xf>
    <xf numFmtId="164" fontId="6" fillId="0" borderId="0" xfId="0" applyNumberFormat="1" applyFont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164" fontId="7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8" fillId="0" borderId="0" xfId="0" applyFont="1"/>
    <xf numFmtId="0" fontId="9" fillId="0" borderId="0" xfId="0" applyFont="1"/>
    <xf numFmtId="0" fontId="1" fillId="0" borderId="0" xfId="0" applyFont="1" applyAlignment="1">
      <alignment horizontal="right" vertical="center"/>
    </xf>
    <xf numFmtId="0" fontId="0" fillId="2" borderId="0" xfId="0" applyFill="1" applyAlignment="1">
      <alignment horizontal="center" vertical="center"/>
    </xf>
    <xf numFmtId="0" fontId="4" fillId="2" borderId="0" xfId="0" applyFont="1" applyFill="1" applyAlignment="1">
      <alignment horizontal="right" vertical="center"/>
    </xf>
    <xf numFmtId="2" fontId="4" fillId="2" borderId="0" xfId="0" applyNumberFormat="1" applyFont="1" applyFill="1" applyAlignment="1">
      <alignment horizontal="centerContinuous" vertical="center"/>
    </xf>
    <xf numFmtId="0" fontId="5" fillId="2" borderId="0" xfId="0" applyFont="1" applyFill="1" applyAlignment="1">
      <alignment horizontal="centerContinuous" vertical="center"/>
    </xf>
    <xf numFmtId="0" fontId="4" fillId="2" borderId="0" xfId="0" applyFont="1" applyFill="1" applyAlignment="1">
      <alignment horizontal="left" vertical="center"/>
    </xf>
    <xf numFmtId="0" fontId="10" fillId="0" borderId="0" xfId="0" applyFont="1" applyAlignment="1">
      <alignment vertical="center"/>
    </xf>
    <xf numFmtId="0" fontId="12" fillId="4" borderId="12" xfId="1" applyFont="1" applyFill="1" applyBorder="1" applyAlignment="1">
      <alignment horizontal="left" vertical="center" indent="1"/>
    </xf>
    <xf numFmtId="0" fontId="12" fillId="4" borderId="12" xfId="1" applyFont="1" applyFill="1" applyBorder="1" applyAlignment="1">
      <alignment horizontal="left" vertical="center"/>
    </xf>
    <xf numFmtId="0" fontId="13" fillId="4" borderId="12" xfId="1" applyFont="1" applyFill="1" applyBorder="1" applyAlignment="1">
      <alignment vertical="center"/>
    </xf>
    <xf numFmtId="0" fontId="11" fillId="0" borderId="0" xfId="1"/>
    <xf numFmtId="0" fontId="14" fillId="5" borderId="0" xfId="1" applyFont="1" applyFill="1"/>
    <xf numFmtId="0" fontId="15" fillId="5" borderId="0" xfId="1" applyFont="1" applyFill="1" applyAlignment="1">
      <alignment horizontal="left" wrapText="1" indent="1"/>
    </xf>
    <xf numFmtId="0" fontId="16" fillId="5" borderId="0" xfId="1" applyFont="1" applyFill="1"/>
    <xf numFmtId="0" fontId="15" fillId="5" borderId="0" xfId="1" applyFont="1" applyFill="1"/>
    <xf numFmtId="0" fontId="17" fillId="5" borderId="0" xfId="2" applyFill="1" applyAlignment="1" applyProtection="1">
      <alignment horizontal="left" wrapText="1"/>
    </xf>
    <xf numFmtId="0" fontId="15" fillId="5" borderId="0" xfId="1" applyFont="1" applyFill="1" applyAlignment="1">
      <alignment horizontal="left" wrapText="1"/>
    </xf>
    <xf numFmtId="0" fontId="18" fillId="5" borderId="0" xfId="1" applyFont="1" applyFill="1" applyAlignment="1">
      <alignment horizontal="left" wrapText="1"/>
    </xf>
    <xf numFmtId="0" fontId="19" fillId="5" borderId="0" xfId="1" applyFont="1" applyFill="1" applyAlignment="1">
      <alignment horizontal="left" wrapText="1"/>
    </xf>
    <xf numFmtId="0" fontId="15" fillId="5" borderId="0" xfId="1" applyFont="1" applyFill="1" applyAlignment="1">
      <alignment horizontal="left"/>
    </xf>
    <xf numFmtId="0" fontId="20" fillId="5" borderId="0" xfId="1" applyFont="1" applyFill="1" applyAlignment="1">
      <alignment horizontal="left" wrapText="1"/>
    </xf>
    <xf numFmtId="0" fontId="14" fillId="0" borderId="0" xfId="1" applyFont="1"/>
    <xf numFmtId="0" fontId="8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6" borderId="0" xfId="0" applyFill="1" applyAlignment="1">
      <alignment horizontal="right" vertical="center"/>
    </xf>
    <xf numFmtId="0" fontId="0" fillId="6" borderId="0" xfId="0" applyFill="1" applyAlignment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6" borderId="0" xfId="0" applyFill="1" applyAlignment="1">
      <alignment horizontal="center" vertical="center"/>
    </xf>
  </cellXfs>
  <cellStyles count="3">
    <cellStyle name="Hyperlink 2" xfId="2" xr:uid="{34A47561-3CB0-42D1-9DB2-E20E80B0E0F8}"/>
    <cellStyle name="Normal" xfId="0" builtinId="0"/>
    <cellStyle name="Normal 2" xfId="1" xr:uid="{AD75C324-11E4-4D1F-A7F5-6CADC64C2789}"/>
  </cellStyles>
  <dxfs count="10">
    <dxf>
      <font>
        <color theme="0"/>
      </font>
      <fill>
        <patternFill>
          <bgColor theme="0" tint="-0.14996795556505021"/>
        </patternFill>
      </fill>
    </dxf>
    <dxf>
      <font>
        <color theme="0"/>
      </font>
      <fill>
        <patternFill>
          <bgColor theme="0" tint="-0.14996795556505021"/>
        </patternFill>
      </fill>
    </dxf>
    <dxf>
      <font>
        <color theme="0"/>
      </font>
      <fill>
        <patternFill>
          <bgColor theme="0" tint="-0.14996795556505021"/>
        </patternFill>
      </fill>
    </dxf>
    <dxf>
      <font>
        <color theme="0"/>
      </font>
      <fill>
        <patternFill>
          <bgColor theme="0" tint="-0.14996795556505021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0" tint="-0.14996795556505021"/>
        </patternFill>
      </fill>
    </dxf>
    <dxf>
      <font>
        <color theme="0"/>
      </font>
      <fill>
        <patternFill>
          <bgColor theme="0" tint="-0.14996795556505021"/>
        </patternFill>
      </fill>
    </dxf>
    <dxf>
      <font>
        <color theme="0"/>
      </font>
      <fill>
        <patternFill>
          <bgColor theme="0" tint="-0.14996795556505021"/>
        </patternFill>
      </fill>
    </dxf>
    <dxf>
      <font>
        <color theme="0"/>
      </font>
      <fill>
        <patternFill>
          <bgColor theme="0" tint="-0.14996795556505021"/>
        </patternFill>
      </fill>
    </dxf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microsoft.com/office/2022/11/relationships/FeaturePropertyBag" Target="featurePropertyBag/featurePropertyBag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microsoft.com/office/2017/06/relationships/rdRichValueStructure" Target="richData/rdrichvaluestructure.xml"/><Relationship Id="rId5" Type="http://schemas.openxmlformats.org/officeDocument/2006/relationships/theme" Target="theme/theme1.xml"/><Relationship Id="rId10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microsoft.com/office/2022/10/relationships/richValueRel" Target="richData/richValueRel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hyperlink" Target="https://www.vertex42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257175</xdr:colOff>
      <xdr:row>31</xdr:row>
      <xdr:rowOff>66675</xdr:rowOff>
    </xdr:from>
    <xdr:to>
      <xdr:col>26</xdr:col>
      <xdr:colOff>180204</xdr:colOff>
      <xdr:row>39</xdr:row>
      <xdr:rowOff>256818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DC0EB88-B86D-40EA-80F5-6B49196B89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552950" y="9915525"/>
          <a:ext cx="6171429" cy="2857143"/>
        </a:xfrm>
        <a:prstGeom prst="rect">
          <a:avLst/>
        </a:prstGeom>
      </xdr:spPr>
    </xdr:pic>
    <xdr:clientData/>
  </xdr:twoCellAnchor>
  <xdr:twoCellAnchor editAs="oneCell">
    <xdr:from>
      <xdr:col>27</xdr:col>
      <xdr:colOff>114300</xdr:colOff>
      <xdr:row>30</xdr:row>
      <xdr:rowOff>161925</xdr:rowOff>
    </xdr:from>
    <xdr:to>
      <xdr:col>46</xdr:col>
      <xdr:colOff>446761</xdr:colOff>
      <xdr:row>34</xdr:row>
      <xdr:rowOff>314139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5D46F77E-D266-6A71-2895-CCE48C6F7E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991850" y="9677400"/>
          <a:ext cx="7314286" cy="148571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24</xdr:col>
      <xdr:colOff>581025</xdr:colOff>
      <xdr:row>5</xdr:row>
      <xdr:rowOff>104775</xdr:rowOff>
    </xdr:from>
    <xdr:to>
      <xdr:col>33</xdr:col>
      <xdr:colOff>608911</xdr:colOff>
      <xdr:row>8</xdr:row>
      <xdr:rowOff>209418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5F373C5-8FA1-4C35-B303-DE86F0484F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00" y="1209675"/>
          <a:ext cx="5514286" cy="105714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55620</xdr:colOff>
      <xdr:row>0</xdr:row>
      <xdr:rowOff>0</xdr:rowOff>
    </xdr:from>
    <xdr:ext cx="1430280" cy="400106"/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A3B7766-0332-428E-A20A-E525610C57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18145" y="0"/>
          <a:ext cx="1430280" cy="400106"/>
        </a:xfrm>
        <a:prstGeom prst="rect">
          <a:avLst/>
        </a:prstGeom>
      </xdr:spPr>
    </xdr:pic>
    <xdr:clientData/>
  </xdr:one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vertex42.com/licensing/EULA_privateuse.html" TargetMode="External"/><Relationship Id="rId4" Type="http://schemas.openxmlformats.org/officeDocument/2006/relationships/image" Target="../media/image5.png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3EE5FB-EEC9-435A-B1E3-3AFF5CD0BF87}">
  <dimension ref="A1:AQ48"/>
  <sheetViews>
    <sheetView showGridLines="0" tabSelected="1" zoomScaleNormal="100" workbookViewId="0"/>
  </sheetViews>
  <sheetFormatPr defaultRowHeight="15" x14ac:dyDescent="0.25"/>
  <cols>
    <col min="1" max="1" width="6.85546875" customWidth="1"/>
    <col min="2" max="2" width="20.42578125" customWidth="1"/>
    <col min="3" max="3" width="13.85546875" customWidth="1"/>
    <col min="4" max="4" width="5.7109375" customWidth="1"/>
    <col min="5" max="5" width="4.5703125" customWidth="1"/>
    <col min="6" max="23" width="5" style="1" customWidth="1"/>
    <col min="24" max="24" width="4.5703125" customWidth="1"/>
    <col min="26" max="43" width="5" style="1" customWidth="1"/>
    <col min="44" max="44" width="6.42578125" customWidth="1"/>
  </cols>
  <sheetData>
    <row r="1" spans="1:43" ht="24" x14ac:dyDescent="0.4">
      <c r="A1" s="34" t="s">
        <v>51</v>
      </c>
      <c r="T1" s="58" t="e" vm="1">
        <v>#VALUE!</v>
      </c>
      <c r="U1" s="58"/>
      <c r="V1" s="58"/>
      <c r="W1" s="58"/>
    </row>
    <row r="2" spans="1:43" x14ac:dyDescent="0.25">
      <c r="A2" s="33" t="s">
        <v>52</v>
      </c>
    </row>
    <row r="3" spans="1:43" ht="21" x14ac:dyDescent="0.25">
      <c r="A3" s="41" t="s">
        <v>57</v>
      </c>
    </row>
    <row r="4" spans="1:43" s="12" customFormat="1" ht="15.75" x14ac:dyDescent="0.25">
      <c r="F4" s="36"/>
      <c r="G4" s="37" t="s">
        <v>5</v>
      </c>
      <c r="H4" s="38">
        <f>IF($C$13,AB4,0)</f>
        <v>0</v>
      </c>
      <c r="I4" s="39"/>
      <c r="J4" s="40" t="s">
        <v>6</v>
      </c>
      <c r="O4" s="2"/>
      <c r="P4" s="2"/>
      <c r="Q4" s="2"/>
      <c r="R4" s="2"/>
      <c r="S4" s="2"/>
      <c r="T4" s="2"/>
      <c r="U4" s="2"/>
      <c r="V4" s="2"/>
      <c r="W4" s="2"/>
      <c r="Z4" s="2"/>
      <c r="AA4" s="35" t="s">
        <v>5</v>
      </c>
      <c r="AB4" s="2">
        <f>C15+H4</f>
        <v>0.25</v>
      </c>
      <c r="AC4" s="25" t="s">
        <v>6</v>
      </c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</row>
    <row r="5" spans="1:43" ht="21" customHeight="1" x14ac:dyDescent="0.25">
      <c r="G5" s="2"/>
      <c r="H5" s="2"/>
      <c r="I5" s="2"/>
      <c r="J5" s="2"/>
      <c r="K5" s="2"/>
      <c r="L5" s="2"/>
      <c r="M5" s="2"/>
      <c r="N5" s="2" t="s">
        <v>26</v>
      </c>
      <c r="O5" s="2" t="s">
        <v>26</v>
      </c>
      <c r="P5" s="2" t="s">
        <v>26</v>
      </c>
      <c r="Q5" s="2" t="s">
        <v>26</v>
      </c>
      <c r="R5" s="2" t="s">
        <v>26</v>
      </c>
      <c r="S5" s="2" t="s">
        <v>26</v>
      </c>
      <c r="T5" s="2" t="s">
        <v>26</v>
      </c>
      <c r="U5" s="2" t="s">
        <v>26</v>
      </c>
      <c r="V5" s="2" t="s">
        <v>26</v>
      </c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</row>
    <row r="6" spans="1:43" ht="22.5" customHeight="1" thickBot="1" x14ac:dyDescent="0.3">
      <c r="A6" s="4" t="s">
        <v>0</v>
      </c>
      <c r="B6" s="4"/>
      <c r="C6" s="5"/>
      <c r="F6" s="2"/>
      <c r="G6" s="8">
        <f>IF(G5="x",G8,IF(OR(ISBLANK($C$9),$C$9="x"),G8,$C$9))</f>
        <v>24</v>
      </c>
      <c r="H6" s="8">
        <f t="shared" ref="H6:V6" si="0">IF(OR(ISBLANK($C$9),$C$9="x"),H8,$C$9)</f>
        <v>24</v>
      </c>
      <c r="I6" s="8">
        <f t="shared" si="0"/>
        <v>24</v>
      </c>
      <c r="J6" s="8">
        <f t="shared" si="0"/>
        <v>24</v>
      </c>
      <c r="K6" s="8">
        <f t="shared" si="0"/>
        <v>24</v>
      </c>
      <c r="L6" s="8">
        <f t="shared" si="0"/>
        <v>24</v>
      </c>
      <c r="M6" s="8">
        <f t="shared" si="0"/>
        <v>24</v>
      </c>
      <c r="N6" s="8">
        <f t="shared" si="0"/>
        <v>24</v>
      </c>
      <c r="O6" s="8">
        <f t="shared" si="0"/>
        <v>24</v>
      </c>
      <c r="P6" s="8">
        <f t="shared" si="0"/>
        <v>24</v>
      </c>
      <c r="Q6" s="8">
        <f t="shared" si="0"/>
        <v>24</v>
      </c>
      <c r="R6" s="8">
        <f t="shared" si="0"/>
        <v>24</v>
      </c>
      <c r="S6" s="8">
        <f t="shared" si="0"/>
        <v>24</v>
      </c>
      <c r="T6" s="8">
        <f t="shared" si="0"/>
        <v>24</v>
      </c>
      <c r="U6" s="8">
        <f t="shared" si="0"/>
        <v>24</v>
      </c>
      <c r="V6" s="8">
        <f t="shared" si="0"/>
        <v>24</v>
      </c>
      <c r="W6" s="2"/>
      <c r="X6" s="2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</row>
    <row r="7" spans="1:43" ht="26.25" customHeight="1" thickTop="1" x14ac:dyDescent="0.25">
      <c r="B7" s="14" t="s">
        <v>28</v>
      </c>
      <c r="C7" s="3">
        <v>150</v>
      </c>
      <c r="E7" s="2" t="s">
        <v>26</v>
      </c>
      <c r="F7" s="9">
        <f t="shared" ref="F7:F27" ca="1" si="1">IF(E7="x",H7,IF(OR(ISBLANK($C$7),$C$7="x"),H7,$C$7))</f>
        <v>24</v>
      </c>
      <c r="G7" s="29" cm="1">
        <f t="array" aca="1" ref="G7:V27" ca="1">IF($C$13,AA7:AP27,$C$11+0*(IFERROR(AA7:AP27,0)))</f>
        <v>24</v>
      </c>
      <c r="H7" s="29">
        <f ca="1"/>
        <v>24</v>
      </c>
      <c r="I7" s="29">
        <f ca="1"/>
        <v>24</v>
      </c>
      <c r="J7" s="29">
        <f ca="1"/>
        <v>24</v>
      </c>
      <c r="K7" s="29">
        <f ca="1"/>
        <v>24</v>
      </c>
      <c r="L7" s="29">
        <f ca="1"/>
        <v>24</v>
      </c>
      <c r="M7" s="29">
        <f ca="1"/>
        <v>24</v>
      </c>
      <c r="N7" s="29">
        <f ca="1"/>
        <v>24</v>
      </c>
      <c r="O7" s="29">
        <f ca="1"/>
        <v>24</v>
      </c>
      <c r="P7" s="29">
        <f ca="1"/>
        <v>24</v>
      </c>
      <c r="Q7" s="29">
        <f ca="1"/>
        <v>24</v>
      </c>
      <c r="R7" s="29">
        <f ca="1"/>
        <v>24</v>
      </c>
      <c r="S7" s="29">
        <f ca="1"/>
        <v>24</v>
      </c>
      <c r="T7" s="29">
        <f ca="1"/>
        <v>24</v>
      </c>
      <c r="U7" s="29">
        <f ca="1"/>
        <v>24</v>
      </c>
      <c r="V7" s="29">
        <f ca="1"/>
        <v>24</v>
      </c>
      <c r="W7" s="7">
        <f ca="1">IF(X7="x",U7,IF(OR(ISBLANK($C$8),$C$8="x"),U7,$C$8))</f>
        <v>24</v>
      </c>
      <c r="X7" s="2" t="s">
        <v>26</v>
      </c>
      <c r="AA7" s="2">
        <f ca="1">G7+_alpha*_dt/_dx^2*SUM(F7,G6,G8,H7,-4*G7)</f>
        <v>24</v>
      </c>
      <c r="AB7" s="2">
        <f t="shared" ref="AB7:AP12" ca="1" si="2">H7+_alpha*_dt/_dx^2*(SUM(G7,H6,H8,I7)-4*H7)</f>
        <v>24</v>
      </c>
      <c r="AC7" s="2">
        <f t="shared" ca="1" si="2"/>
        <v>24</v>
      </c>
      <c r="AD7" s="2">
        <f t="shared" ca="1" si="2"/>
        <v>24</v>
      </c>
      <c r="AE7" s="2">
        <f t="shared" ca="1" si="2"/>
        <v>24</v>
      </c>
      <c r="AF7" s="2">
        <f t="shared" ca="1" si="2"/>
        <v>24</v>
      </c>
      <c r="AG7" s="2">
        <f t="shared" ca="1" si="2"/>
        <v>24</v>
      </c>
      <c r="AH7" s="2">
        <f t="shared" ca="1" si="2"/>
        <v>24</v>
      </c>
      <c r="AI7" s="2">
        <f t="shared" ca="1" si="2"/>
        <v>24</v>
      </c>
      <c r="AJ7" s="2">
        <f t="shared" ca="1" si="2"/>
        <v>24</v>
      </c>
      <c r="AK7" s="2">
        <f t="shared" ca="1" si="2"/>
        <v>24</v>
      </c>
      <c r="AL7" s="2">
        <f t="shared" ca="1" si="2"/>
        <v>24</v>
      </c>
      <c r="AM7" s="2">
        <f t="shared" ca="1" si="2"/>
        <v>24</v>
      </c>
      <c r="AN7" s="2">
        <f t="shared" ca="1" si="2"/>
        <v>24</v>
      </c>
      <c r="AO7" s="2">
        <f t="shared" ca="1" si="2"/>
        <v>24</v>
      </c>
      <c r="AP7" s="2">
        <f t="shared" ca="1" si="2"/>
        <v>24</v>
      </c>
    </row>
    <row r="8" spans="1:43" ht="26.25" customHeight="1" x14ac:dyDescent="0.25">
      <c r="B8" s="14" t="s">
        <v>29</v>
      </c>
      <c r="C8" s="3">
        <v>150</v>
      </c>
      <c r="E8" s="2" t="s">
        <v>26</v>
      </c>
      <c r="F8" s="9">
        <f t="shared" ca="1" si="1"/>
        <v>24</v>
      </c>
      <c r="G8" s="29">
        <f ca="1"/>
        <v>24</v>
      </c>
      <c r="H8" s="29">
        <f ca="1"/>
        <v>24</v>
      </c>
      <c r="I8" s="29">
        <f ca="1"/>
        <v>24</v>
      </c>
      <c r="J8" s="29">
        <f ca="1"/>
        <v>24</v>
      </c>
      <c r="K8" s="29">
        <f ca="1"/>
        <v>24</v>
      </c>
      <c r="L8" s="29">
        <f ca="1"/>
        <v>24</v>
      </c>
      <c r="M8" s="29">
        <f ca="1"/>
        <v>24</v>
      </c>
      <c r="N8" s="29">
        <f ca="1"/>
        <v>24</v>
      </c>
      <c r="O8" s="29">
        <f ca="1"/>
        <v>24</v>
      </c>
      <c r="P8" s="29">
        <f ca="1"/>
        <v>24</v>
      </c>
      <c r="Q8" s="29">
        <f ca="1"/>
        <v>24</v>
      </c>
      <c r="R8" s="29">
        <f ca="1"/>
        <v>24</v>
      </c>
      <c r="S8" s="29">
        <f ca="1"/>
        <v>24</v>
      </c>
      <c r="T8" s="29">
        <f ca="1"/>
        <v>24</v>
      </c>
      <c r="U8" s="29">
        <f ca="1"/>
        <v>24</v>
      </c>
      <c r="V8" s="29">
        <f ca="1"/>
        <v>24</v>
      </c>
      <c r="W8" s="7">
        <f ca="1">IF(X8="x",U8,IF(OR(ISBLANK($C$8),$C$8="x"),U8,$C$8))</f>
        <v>24</v>
      </c>
      <c r="X8" s="2" t="s">
        <v>26</v>
      </c>
      <c r="AA8" s="2">
        <f t="shared" ref="AA8:AA27" ca="1" si="3">G8+_alpha*_dt/_dx^2*(SUM(F8,G7,G9,H8)-4*G8)</f>
        <v>24</v>
      </c>
      <c r="AB8" s="2">
        <f t="shared" ca="1" si="2"/>
        <v>24</v>
      </c>
      <c r="AC8" s="2">
        <f t="shared" ca="1" si="2"/>
        <v>24</v>
      </c>
      <c r="AD8" s="2">
        <f t="shared" ca="1" si="2"/>
        <v>24</v>
      </c>
      <c r="AE8" s="2">
        <f t="shared" ca="1" si="2"/>
        <v>24</v>
      </c>
      <c r="AF8" s="2">
        <f t="shared" ca="1" si="2"/>
        <v>24</v>
      </c>
      <c r="AG8" s="2">
        <f t="shared" ca="1" si="2"/>
        <v>24</v>
      </c>
      <c r="AH8" s="2">
        <f t="shared" ca="1" si="2"/>
        <v>24</v>
      </c>
      <c r="AI8" s="2">
        <f t="shared" ca="1" si="2"/>
        <v>24</v>
      </c>
      <c r="AJ8" s="2">
        <f t="shared" ca="1" si="2"/>
        <v>24</v>
      </c>
      <c r="AK8" s="2">
        <f t="shared" ca="1" si="2"/>
        <v>24</v>
      </c>
      <c r="AL8" s="2">
        <f t="shared" ca="1" si="2"/>
        <v>24</v>
      </c>
      <c r="AM8" s="2">
        <f t="shared" ca="1" si="2"/>
        <v>24</v>
      </c>
      <c r="AN8" s="2">
        <f t="shared" ca="1" si="2"/>
        <v>24</v>
      </c>
      <c r="AO8" s="2">
        <f t="shared" ca="1" si="2"/>
        <v>24</v>
      </c>
      <c r="AP8" s="2">
        <f t="shared" ca="1" si="2"/>
        <v>24</v>
      </c>
    </row>
    <row r="9" spans="1:43" ht="26.25" customHeight="1" x14ac:dyDescent="0.25">
      <c r="B9" s="14" t="s">
        <v>30</v>
      </c>
      <c r="C9" s="3">
        <v>24</v>
      </c>
      <c r="E9" s="2" t="s">
        <v>26</v>
      </c>
      <c r="F9" s="9">
        <f t="shared" ca="1" si="1"/>
        <v>24</v>
      </c>
      <c r="G9" s="29">
        <f ca="1"/>
        <v>24</v>
      </c>
      <c r="H9" s="29">
        <f ca="1"/>
        <v>24</v>
      </c>
      <c r="I9" s="29">
        <f ca="1"/>
        <v>24</v>
      </c>
      <c r="J9" s="29">
        <f ca="1"/>
        <v>24</v>
      </c>
      <c r="K9" s="29">
        <f ca="1"/>
        <v>24</v>
      </c>
      <c r="L9" s="29">
        <f ca="1"/>
        <v>24</v>
      </c>
      <c r="M9" s="29">
        <f ca="1"/>
        <v>24</v>
      </c>
      <c r="N9" s="29">
        <f ca="1"/>
        <v>24</v>
      </c>
      <c r="O9" s="29">
        <f ca="1"/>
        <v>24</v>
      </c>
      <c r="P9" s="29">
        <f ca="1"/>
        <v>24</v>
      </c>
      <c r="Q9" s="29">
        <f ca="1"/>
        <v>24</v>
      </c>
      <c r="R9" s="29">
        <f ca="1"/>
        <v>24</v>
      </c>
      <c r="S9" s="29">
        <f ca="1"/>
        <v>24</v>
      </c>
      <c r="T9" s="29">
        <f ca="1"/>
        <v>24</v>
      </c>
      <c r="U9" s="29">
        <f ca="1"/>
        <v>24</v>
      </c>
      <c r="V9" s="32">
        <f ca="1"/>
        <v>24</v>
      </c>
      <c r="W9" s="3">
        <f ca="1">IF(X9="x",U9+C36,IF(OR(ISBLANK($C$8),$C$8="x"),U9,$C$8))</f>
        <v>263.52095808383234</v>
      </c>
      <c r="X9" s="2" t="s">
        <v>26</v>
      </c>
      <c r="AA9" s="2">
        <f t="shared" ca="1" si="3"/>
        <v>24</v>
      </c>
      <c r="AB9" s="2">
        <f t="shared" ca="1" si="2"/>
        <v>24</v>
      </c>
      <c r="AC9" s="2">
        <f t="shared" ca="1" si="2"/>
        <v>24</v>
      </c>
      <c r="AD9" s="2">
        <f t="shared" ca="1" si="2"/>
        <v>24</v>
      </c>
      <c r="AE9" s="3">
        <f ca="1">K9+_alpha*_dt/_dx^2*(SUM(J9,K8,K10,L9)-4*K9)+IF($C$32,C38,0)</f>
        <v>24</v>
      </c>
      <c r="AF9" s="2">
        <f t="shared" ca="1" si="2"/>
        <v>24</v>
      </c>
      <c r="AG9" s="2">
        <f t="shared" ca="1" si="2"/>
        <v>24</v>
      </c>
      <c r="AH9" s="2">
        <f t="shared" ca="1" si="2"/>
        <v>24</v>
      </c>
      <c r="AI9" s="2">
        <f t="shared" ca="1" si="2"/>
        <v>24</v>
      </c>
      <c r="AJ9" s="2">
        <f t="shared" ca="1" si="2"/>
        <v>24</v>
      </c>
      <c r="AK9" s="2">
        <f t="shared" ca="1" si="2"/>
        <v>24</v>
      </c>
      <c r="AL9" s="2">
        <f t="shared" ca="1" si="2"/>
        <v>24</v>
      </c>
      <c r="AM9" s="2">
        <f t="shared" ca="1" si="2"/>
        <v>24</v>
      </c>
      <c r="AN9" s="2">
        <f t="shared" ca="1" si="2"/>
        <v>24</v>
      </c>
      <c r="AO9" s="2">
        <f t="shared" ca="1" si="2"/>
        <v>24</v>
      </c>
      <c r="AP9" s="2">
        <f t="shared" ca="1" si="2"/>
        <v>65.335978835978835</v>
      </c>
    </row>
    <row r="10" spans="1:43" ht="26.25" customHeight="1" x14ac:dyDescent="0.25">
      <c r="B10" s="14" t="s">
        <v>31</v>
      </c>
      <c r="C10" s="3">
        <v>0</v>
      </c>
      <c r="E10" s="2" t="s">
        <v>26</v>
      </c>
      <c r="F10" s="9">
        <f t="shared" ca="1" si="1"/>
        <v>24</v>
      </c>
      <c r="G10" s="29">
        <f ca="1"/>
        <v>24</v>
      </c>
      <c r="H10" s="29">
        <f ca="1"/>
        <v>24</v>
      </c>
      <c r="I10" s="29">
        <f ca="1"/>
        <v>24</v>
      </c>
      <c r="J10" s="29">
        <f ca="1"/>
        <v>24</v>
      </c>
      <c r="K10" s="29">
        <f ca="1"/>
        <v>24</v>
      </c>
      <c r="L10" s="29">
        <f ca="1"/>
        <v>24</v>
      </c>
      <c r="M10" s="29">
        <f ca="1"/>
        <v>24</v>
      </c>
      <c r="N10" s="29">
        <f ca="1"/>
        <v>24</v>
      </c>
      <c r="O10" s="29">
        <f ca="1"/>
        <v>24</v>
      </c>
      <c r="P10" s="29">
        <f ca="1"/>
        <v>24</v>
      </c>
      <c r="Q10" s="29">
        <f ca="1"/>
        <v>24</v>
      </c>
      <c r="R10" s="29">
        <f ca="1"/>
        <v>24</v>
      </c>
      <c r="S10" s="29">
        <f ca="1"/>
        <v>24</v>
      </c>
      <c r="T10" s="29">
        <f ca="1"/>
        <v>24</v>
      </c>
      <c r="U10" s="29">
        <f ca="1"/>
        <v>24</v>
      </c>
      <c r="V10" s="29">
        <f ca="1"/>
        <v>24</v>
      </c>
      <c r="W10" s="7">
        <f t="shared" ref="W10:W27" ca="1" si="4">IF(X10="x",U10,IF(OR(ISBLANK($C$8),$C$8="x"),U10,$C$8))</f>
        <v>24</v>
      </c>
      <c r="X10" s="2" t="s">
        <v>26</v>
      </c>
      <c r="AA10" s="2">
        <f t="shared" ca="1" si="3"/>
        <v>24</v>
      </c>
      <c r="AB10" s="2">
        <f t="shared" ca="1" si="2"/>
        <v>24</v>
      </c>
      <c r="AC10" s="2">
        <f t="shared" ca="1" si="2"/>
        <v>24</v>
      </c>
      <c r="AD10" s="2">
        <f t="shared" ca="1" si="2"/>
        <v>24</v>
      </c>
      <c r="AE10" s="2">
        <f t="shared" ca="1" si="2"/>
        <v>24</v>
      </c>
      <c r="AF10" s="2">
        <f t="shared" ca="1" si="2"/>
        <v>24</v>
      </c>
      <c r="AG10" s="2">
        <f t="shared" ca="1" si="2"/>
        <v>24</v>
      </c>
      <c r="AH10" s="2">
        <f t="shared" ca="1" si="2"/>
        <v>24</v>
      </c>
      <c r="AI10" s="2">
        <f t="shared" ca="1" si="2"/>
        <v>24</v>
      </c>
      <c r="AJ10" s="2">
        <f t="shared" ca="1" si="2"/>
        <v>24</v>
      </c>
      <c r="AK10" s="2">
        <f t="shared" ca="1" si="2"/>
        <v>24</v>
      </c>
      <c r="AL10" s="2">
        <f t="shared" ca="1" si="2"/>
        <v>24</v>
      </c>
      <c r="AM10" s="2">
        <f t="shared" ca="1" si="2"/>
        <v>24</v>
      </c>
      <c r="AN10" s="2">
        <f t="shared" ca="1" si="2"/>
        <v>24</v>
      </c>
      <c r="AO10" s="2">
        <f t="shared" ca="1" si="2"/>
        <v>24</v>
      </c>
      <c r="AP10" s="2">
        <f t="shared" ca="1" si="2"/>
        <v>24</v>
      </c>
    </row>
    <row r="11" spans="1:43" ht="26.25" customHeight="1" x14ac:dyDescent="0.25">
      <c r="B11" s="14" t="s">
        <v>32</v>
      </c>
      <c r="C11" s="3">
        <v>24</v>
      </c>
      <c r="E11" s="2" t="s">
        <v>26</v>
      </c>
      <c r="F11" s="9">
        <f t="shared" ca="1" si="1"/>
        <v>24</v>
      </c>
      <c r="G11" s="29">
        <f ca="1"/>
        <v>24</v>
      </c>
      <c r="H11" s="29">
        <f ca="1"/>
        <v>24</v>
      </c>
      <c r="I11" s="29">
        <f ca="1"/>
        <v>24</v>
      </c>
      <c r="J11" s="29">
        <f ca="1"/>
        <v>24</v>
      </c>
      <c r="K11" s="29">
        <f ca="1"/>
        <v>24</v>
      </c>
      <c r="L11" s="29">
        <f ca="1"/>
        <v>24</v>
      </c>
      <c r="M11" s="29">
        <f ca="1"/>
        <v>24</v>
      </c>
      <c r="N11" s="29">
        <f ca="1"/>
        <v>24</v>
      </c>
      <c r="O11" s="29">
        <f ca="1"/>
        <v>24</v>
      </c>
      <c r="P11" s="29">
        <f ca="1"/>
        <v>24</v>
      </c>
      <c r="Q11" s="29">
        <f ca="1"/>
        <v>24</v>
      </c>
      <c r="R11" s="29">
        <f ca="1"/>
        <v>24</v>
      </c>
      <c r="S11" s="29">
        <f ca="1"/>
        <v>24</v>
      </c>
      <c r="T11" s="29">
        <f ca="1"/>
        <v>24</v>
      </c>
      <c r="U11" s="29">
        <f ca="1"/>
        <v>24</v>
      </c>
      <c r="V11" s="29">
        <f ca="1"/>
        <v>24</v>
      </c>
      <c r="W11" s="7">
        <f t="shared" ca="1" si="4"/>
        <v>24</v>
      </c>
      <c r="X11" s="2" t="s">
        <v>26</v>
      </c>
      <c r="AA11" s="2">
        <f t="shared" ca="1" si="3"/>
        <v>24</v>
      </c>
      <c r="AB11" s="2">
        <f t="shared" ca="1" si="2"/>
        <v>24</v>
      </c>
      <c r="AC11" s="2">
        <f t="shared" ca="1" si="2"/>
        <v>24</v>
      </c>
      <c r="AD11" s="2">
        <f t="shared" ca="1" si="2"/>
        <v>24</v>
      </c>
      <c r="AE11" s="2">
        <f t="shared" ca="1" si="2"/>
        <v>24</v>
      </c>
      <c r="AF11" s="2">
        <f t="shared" ca="1" si="2"/>
        <v>24</v>
      </c>
      <c r="AG11" s="2">
        <f t="shared" ca="1" si="2"/>
        <v>24</v>
      </c>
      <c r="AH11" s="2">
        <f t="shared" ca="1" si="2"/>
        <v>24</v>
      </c>
      <c r="AI11" s="2">
        <f t="shared" ca="1" si="2"/>
        <v>24</v>
      </c>
      <c r="AJ11" s="2">
        <f t="shared" ca="1" si="2"/>
        <v>24</v>
      </c>
      <c r="AK11" s="2">
        <f t="shared" ca="1" si="2"/>
        <v>24</v>
      </c>
      <c r="AL11" s="2">
        <f t="shared" ca="1" si="2"/>
        <v>24</v>
      </c>
      <c r="AM11" s="2">
        <f t="shared" ca="1" si="2"/>
        <v>24</v>
      </c>
      <c r="AN11" s="2">
        <f t="shared" ca="1" si="2"/>
        <v>24</v>
      </c>
      <c r="AO11" s="2">
        <f t="shared" ca="1" si="2"/>
        <v>24</v>
      </c>
      <c r="AP11" s="2">
        <f t="shared" ca="1" si="2"/>
        <v>24</v>
      </c>
    </row>
    <row r="12" spans="1:43" ht="26.25" customHeight="1" x14ac:dyDescent="0.25">
      <c r="B12" s="14" t="s">
        <v>26</v>
      </c>
      <c r="C12" s="2" t="s">
        <v>9</v>
      </c>
      <c r="E12" s="2" t="s">
        <v>26</v>
      </c>
      <c r="F12" s="9">
        <f t="shared" ca="1" si="1"/>
        <v>24</v>
      </c>
      <c r="G12" s="29">
        <f ca="1"/>
        <v>24</v>
      </c>
      <c r="H12" s="29">
        <f ca="1"/>
        <v>24</v>
      </c>
      <c r="I12" s="29">
        <f ca="1"/>
        <v>24</v>
      </c>
      <c r="J12" s="29">
        <f ca="1"/>
        <v>24</v>
      </c>
      <c r="K12" s="29">
        <f ca="1"/>
        <v>24</v>
      </c>
      <c r="L12" s="29">
        <f ca="1"/>
        <v>24</v>
      </c>
      <c r="M12" s="29">
        <f ca="1"/>
        <v>24</v>
      </c>
      <c r="N12" s="29">
        <f ca="1"/>
        <v>24</v>
      </c>
      <c r="O12" s="29">
        <f ca="1"/>
        <v>24</v>
      </c>
      <c r="P12" s="29">
        <f ca="1"/>
        <v>24</v>
      </c>
      <c r="Q12" s="29">
        <f ca="1"/>
        <v>24</v>
      </c>
      <c r="R12" s="29">
        <f ca="1"/>
        <v>24</v>
      </c>
      <c r="S12" s="29">
        <f ca="1"/>
        <v>24</v>
      </c>
      <c r="T12" s="29">
        <f ca="1"/>
        <v>24</v>
      </c>
      <c r="U12" s="29">
        <f ca="1"/>
        <v>24</v>
      </c>
      <c r="V12" s="29">
        <f ca="1"/>
        <v>24</v>
      </c>
      <c r="W12" s="7">
        <f t="shared" ca="1" si="4"/>
        <v>24</v>
      </c>
      <c r="X12" s="2" t="s">
        <v>26</v>
      </c>
      <c r="AA12" s="2">
        <f t="shared" ca="1" si="3"/>
        <v>24</v>
      </c>
      <c r="AB12" s="2">
        <f t="shared" ref="AB12:AB27" ca="1" si="5">H12+_alpha*_dt/_dx^2*(SUM(G12,H11,H13,I12)-4*H12)</f>
        <v>24</v>
      </c>
      <c r="AC12" s="2">
        <f t="shared" ref="AC12:AC27" ca="1" si="6">I12+_alpha*_dt/_dx^2*(SUM(H12,I11,I13,J12)-4*I12)</f>
        <v>24</v>
      </c>
      <c r="AD12" s="2">
        <f t="shared" ref="AD12:AD27" ca="1" si="7">J12+_alpha*_dt/_dx^2*(SUM(I12,J11,J13,K12)-4*J12)</f>
        <v>24</v>
      </c>
      <c r="AE12" s="2">
        <f t="shared" ref="AE12:AE27" ca="1" si="8">K12+_alpha*_dt/_dx^2*(SUM(J12,K11,K13,L12)-4*K12)</f>
        <v>24</v>
      </c>
      <c r="AF12" s="2">
        <f t="shared" ref="AF12:AF27" ca="1" si="9">L12+_alpha*_dt/_dx^2*(SUM(K12,L11,L13,M12)-4*L12)</f>
        <v>24</v>
      </c>
      <c r="AG12" s="2">
        <f t="shared" ref="AG12:AG27" ca="1" si="10">M12+_alpha*_dt/_dx^2*(SUM(L12,M11,M13,N12)-4*M12)</f>
        <v>24</v>
      </c>
      <c r="AH12" s="2">
        <f t="shared" ref="AH12:AH27" ca="1" si="11">N12+_alpha*_dt/_dx^2*(SUM(M12,N11,N13,O12)-4*N12)</f>
        <v>24</v>
      </c>
      <c r="AI12" s="2">
        <f t="shared" ref="AI12:AI27" ca="1" si="12">O12+_alpha*_dt/_dx^2*(SUM(N12,O11,O13,P12)-4*O12)</f>
        <v>24</v>
      </c>
      <c r="AJ12" s="2">
        <f t="shared" ca="1" si="2"/>
        <v>24</v>
      </c>
      <c r="AK12" s="2">
        <f t="shared" ref="AK12:AK27" ca="1" si="13">Q12+_alpha*_dt/_dx^2*(SUM(P12,Q11,Q13,R12)-4*Q12)</f>
        <v>24</v>
      </c>
      <c r="AL12" s="2">
        <f t="shared" ref="AL12:AL27" ca="1" si="14">R12+_alpha*_dt/_dx^2*(SUM(Q12,R11,R13,S12)-4*R12)</f>
        <v>24</v>
      </c>
      <c r="AM12" s="2">
        <f t="shared" ref="AM12:AM27" ca="1" si="15">S12+_alpha*_dt/_dx^2*(SUM(R12,S11,S13,T12)-4*S12)</f>
        <v>24</v>
      </c>
      <c r="AN12" s="2">
        <f t="shared" ref="AN12:AN27" ca="1" si="16">T12+_alpha*_dt/_dx^2*(SUM(S12,T11,T13,U12)-4*T12)</f>
        <v>24</v>
      </c>
      <c r="AO12" s="2">
        <f t="shared" ref="AO12:AO27" ca="1" si="17">U12+_alpha*_dt/_dx^2*(SUM(T12,U11,U13,V12)-4*U12)</f>
        <v>24</v>
      </c>
      <c r="AP12" s="2">
        <f t="shared" ref="AP12:AP27" ca="1" si="18">V12+_alpha*_dt/_dx^2*(SUM(U12,V11,V13,W12)-4*V12)</f>
        <v>24</v>
      </c>
    </row>
    <row r="13" spans="1:43" ht="26.25" customHeight="1" x14ac:dyDescent="0.25">
      <c r="B13" s="59" t="s">
        <v>70</v>
      </c>
      <c r="C13" s="60" t="b">
        <v>0</v>
      </c>
      <c r="E13" s="2" t="s">
        <v>26</v>
      </c>
      <c r="F13" s="9">
        <f t="shared" ca="1" si="1"/>
        <v>24</v>
      </c>
      <c r="G13" s="29">
        <f ca="1"/>
        <v>24</v>
      </c>
      <c r="H13" s="29">
        <f ca="1"/>
        <v>24</v>
      </c>
      <c r="I13" s="29">
        <f ca="1"/>
        <v>24</v>
      </c>
      <c r="J13" s="29">
        <f ca="1"/>
        <v>24</v>
      </c>
      <c r="K13" s="29">
        <f ca="1"/>
        <v>24</v>
      </c>
      <c r="L13" s="29">
        <f ca="1"/>
        <v>24</v>
      </c>
      <c r="M13" s="29">
        <f ca="1"/>
        <v>24</v>
      </c>
      <c r="N13" s="29">
        <f ca="1"/>
        <v>24</v>
      </c>
      <c r="O13" s="29">
        <f ca="1"/>
        <v>24</v>
      </c>
      <c r="P13" s="29">
        <f ca="1"/>
        <v>24</v>
      </c>
      <c r="Q13" s="29">
        <f ca="1"/>
        <v>24</v>
      </c>
      <c r="R13" s="29">
        <f ca="1"/>
        <v>24</v>
      </c>
      <c r="S13" s="29">
        <f ca="1"/>
        <v>24</v>
      </c>
      <c r="T13" s="29">
        <f ca="1"/>
        <v>24</v>
      </c>
      <c r="U13" s="29">
        <f ca="1"/>
        <v>24</v>
      </c>
      <c r="V13" s="29">
        <f ca="1"/>
        <v>24</v>
      </c>
      <c r="W13" s="7">
        <f t="shared" ca="1" si="4"/>
        <v>24</v>
      </c>
      <c r="X13" s="2" t="s">
        <v>26</v>
      </c>
      <c r="AA13" s="2">
        <f t="shared" ca="1" si="3"/>
        <v>24</v>
      </c>
      <c r="AB13" s="2">
        <f t="shared" ca="1" si="5"/>
        <v>24</v>
      </c>
      <c r="AC13" s="2">
        <f t="shared" ca="1" si="6"/>
        <v>24</v>
      </c>
      <c r="AD13" s="2">
        <f t="shared" ca="1" si="7"/>
        <v>24</v>
      </c>
      <c r="AE13" s="2">
        <f t="shared" ca="1" si="8"/>
        <v>24</v>
      </c>
      <c r="AF13" s="2">
        <f t="shared" ca="1" si="9"/>
        <v>24</v>
      </c>
      <c r="AG13" s="2">
        <f t="shared" ca="1" si="10"/>
        <v>24</v>
      </c>
      <c r="AH13" s="2">
        <f t="shared" ca="1" si="11"/>
        <v>24</v>
      </c>
      <c r="AI13" s="2">
        <f t="shared" ca="1" si="12"/>
        <v>24</v>
      </c>
      <c r="AJ13" s="2">
        <f t="shared" ref="AJ13:AJ27" ca="1" si="19">P13+_alpha*_dt/_dx^2*(SUM(O13,P12,P14,Q13)-4*P13)</f>
        <v>24</v>
      </c>
      <c r="AK13" s="2">
        <f t="shared" ca="1" si="13"/>
        <v>24</v>
      </c>
      <c r="AL13" s="2">
        <f t="shared" ca="1" si="14"/>
        <v>24</v>
      </c>
      <c r="AM13" s="2">
        <f t="shared" ca="1" si="15"/>
        <v>24</v>
      </c>
      <c r="AN13" s="2">
        <f t="shared" ca="1" si="16"/>
        <v>24</v>
      </c>
      <c r="AO13" s="2">
        <f t="shared" ca="1" si="17"/>
        <v>24</v>
      </c>
      <c r="AP13" s="2">
        <f t="shared" ca="1" si="18"/>
        <v>24</v>
      </c>
    </row>
    <row r="14" spans="1:43" ht="26.25" customHeight="1" x14ac:dyDescent="0.25">
      <c r="A14" s="4" t="s">
        <v>40</v>
      </c>
      <c r="B14" s="4"/>
      <c r="C14" s="5"/>
      <c r="E14" s="2" t="s">
        <v>26</v>
      </c>
      <c r="F14" s="9">
        <f t="shared" ca="1" si="1"/>
        <v>24</v>
      </c>
      <c r="G14" s="29">
        <f ca="1"/>
        <v>24</v>
      </c>
      <c r="H14" s="29">
        <f ca="1"/>
        <v>24</v>
      </c>
      <c r="I14" s="29">
        <f ca="1"/>
        <v>24</v>
      </c>
      <c r="J14" s="29">
        <f ca="1"/>
        <v>24</v>
      </c>
      <c r="K14" s="29">
        <f ca="1"/>
        <v>24</v>
      </c>
      <c r="L14" s="29">
        <f ca="1"/>
        <v>24</v>
      </c>
      <c r="M14" s="29">
        <f ca="1"/>
        <v>24</v>
      </c>
      <c r="N14" s="29">
        <f ca="1"/>
        <v>24</v>
      </c>
      <c r="O14" s="29">
        <f ca="1"/>
        <v>24</v>
      </c>
      <c r="P14" s="29">
        <f ca="1"/>
        <v>24</v>
      </c>
      <c r="Q14" s="29">
        <f ca="1"/>
        <v>24</v>
      </c>
      <c r="R14" s="29">
        <f ca="1"/>
        <v>24</v>
      </c>
      <c r="S14" s="29">
        <f ca="1"/>
        <v>24</v>
      </c>
      <c r="T14" s="29">
        <f ca="1"/>
        <v>24</v>
      </c>
      <c r="U14" s="29">
        <f ca="1"/>
        <v>24</v>
      </c>
      <c r="V14" s="29">
        <f ca="1"/>
        <v>24</v>
      </c>
      <c r="W14" s="7">
        <f t="shared" ca="1" si="4"/>
        <v>24</v>
      </c>
      <c r="X14" s="2" t="s">
        <v>26</v>
      </c>
      <c r="AA14" s="2">
        <f t="shared" ca="1" si="3"/>
        <v>24</v>
      </c>
      <c r="AB14" s="2">
        <f t="shared" ca="1" si="5"/>
        <v>24</v>
      </c>
      <c r="AC14" s="2">
        <f t="shared" ca="1" si="6"/>
        <v>24</v>
      </c>
      <c r="AD14" s="2">
        <f t="shared" ca="1" si="7"/>
        <v>24</v>
      </c>
      <c r="AE14" s="2">
        <f t="shared" ca="1" si="8"/>
        <v>24</v>
      </c>
      <c r="AF14" s="2">
        <f t="shared" ca="1" si="9"/>
        <v>24</v>
      </c>
      <c r="AG14" s="2">
        <f t="shared" ca="1" si="10"/>
        <v>24</v>
      </c>
      <c r="AH14" s="2">
        <f t="shared" ca="1" si="11"/>
        <v>24</v>
      </c>
      <c r="AI14" s="2">
        <f t="shared" ca="1" si="12"/>
        <v>24</v>
      </c>
      <c r="AJ14" s="2">
        <f t="shared" ca="1" si="19"/>
        <v>24</v>
      </c>
      <c r="AK14" s="2">
        <f t="shared" ca="1" si="13"/>
        <v>24</v>
      </c>
      <c r="AL14" s="2">
        <f t="shared" ca="1" si="14"/>
        <v>24</v>
      </c>
      <c r="AM14" s="2">
        <f t="shared" ca="1" si="15"/>
        <v>24</v>
      </c>
      <c r="AN14" s="2">
        <f t="shared" ca="1" si="16"/>
        <v>24</v>
      </c>
      <c r="AO14" s="2">
        <f t="shared" ca="1" si="17"/>
        <v>24</v>
      </c>
      <c r="AP14" s="2">
        <f t="shared" ca="1" si="18"/>
        <v>24</v>
      </c>
    </row>
    <row r="15" spans="1:43" ht="26.25" customHeight="1" x14ac:dyDescent="0.25">
      <c r="B15" s="14" t="s">
        <v>20</v>
      </c>
      <c r="C15" s="21">
        <v>0.25</v>
      </c>
      <c r="D15" s="12"/>
      <c r="E15" s="2" t="s">
        <v>26</v>
      </c>
      <c r="F15" s="9">
        <f t="shared" ca="1" si="1"/>
        <v>24</v>
      </c>
      <c r="G15" s="29">
        <f ca="1"/>
        <v>24</v>
      </c>
      <c r="H15" s="29">
        <f ca="1"/>
        <v>24</v>
      </c>
      <c r="I15" s="29">
        <f ca="1"/>
        <v>24</v>
      </c>
      <c r="J15" s="29">
        <f ca="1"/>
        <v>24</v>
      </c>
      <c r="K15" s="29">
        <f ca="1"/>
        <v>24</v>
      </c>
      <c r="L15" s="29">
        <f ca="1"/>
        <v>24</v>
      </c>
      <c r="M15" s="29">
        <f ca="1"/>
        <v>24</v>
      </c>
      <c r="N15" s="29">
        <f ca="1"/>
        <v>24</v>
      </c>
      <c r="O15" s="29">
        <f ca="1"/>
        <v>24</v>
      </c>
      <c r="P15" s="29">
        <f ca="1"/>
        <v>24</v>
      </c>
      <c r="Q15" s="29">
        <f ca="1"/>
        <v>24</v>
      </c>
      <c r="R15" s="29">
        <f ca="1"/>
        <v>24</v>
      </c>
      <c r="S15" s="29">
        <f ca="1"/>
        <v>24</v>
      </c>
      <c r="T15" s="29">
        <f ca="1"/>
        <v>24</v>
      </c>
      <c r="U15" s="29">
        <f ca="1"/>
        <v>24</v>
      </c>
      <c r="V15" s="29">
        <f ca="1"/>
        <v>24</v>
      </c>
      <c r="W15" s="7">
        <f t="shared" ca="1" si="4"/>
        <v>24</v>
      </c>
      <c r="X15" s="2" t="s">
        <v>26</v>
      </c>
      <c r="AA15" s="2">
        <f t="shared" ca="1" si="3"/>
        <v>24</v>
      </c>
      <c r="AB15" s="2">
        <f t="shared" ca="1" si="5"/>
        <v>24</v>
      </c>
      <c r="AC15" s="2">
        <f t="shared" ca="1" si="6"/>
        <v>24</v>
      </c>
      <c r="AD15" s="2">
        <f t="shared" ca="1" si="7"/>
        <v>24</v>
      </c>
      <c r="AE15" s="2">
        <f t="shared" ca="1" si="8"/>
        <v>24</v>
      </c>
      <c r="AF15" s="2">
        <f t="shared" ca="1" si="9"/>
        <v>24</v>
      </c>
      <c r="AG15" s="2">
        <f t="shared" ca="1" si="10"/>
        <v>24</v>
      </c>
      <c r="AH15" s="2">
        <f t="shared" ca="1" si="11"/>
        <v>24</v>
      </c>
      <c r="AI15" s="2">
        <f t="shared" ca="1" si="12"/>
        <v>24</v>
      </c>
      <c r="AJ15" s="2">
        <f t="shared" ca="1" si="19"/>
        <v>24</v>
      </c>
      <c r="AK15" s="2">
        <f t="shared" ca="1" si="13"/>
        <v>24</v>
      </c>
      <c r="AL15" s="2">
        <f t="shared" ca="1" si="14"/>
        <v>24</v>
      </c>
      <c r="AM15" s="2">
        <f t="shared" ca="1" si="15"/>
        <v>24</v>
      </c>
      <c r="AN15" s="2">
        <f t="shared" ca="1" si="16"/>
        <v>24</v>
      </c>
      <c r="AO15" s="2">
        <f t="shared" ca="1" si="17"/>
        <v>24</v>
      </c>
      <c r="AP15" s="2">
        <f t="shared" ca="1" si="18"/>
        <v>24</v>
      </c>
    </row>
    <row r="16" spans="1:43" ht="26.25" customHeight="1" x14ac:dyDescent="0.25">
      <c r="B16" s="14" t="s">
        <v>42</v>
      </c>
      <c r="C16" s="21">
        <v>0.01</v>
      </c>
      <c r="D16" s="12"/>
      <c r="E16" s="2" t="s">
        <v>26</v>
      </c>
      <c r="F16" s="9">
        <f t="shared" ca="1" si="1"/>
        <v>24</v>
      </c>
      <c r="G16" s="29">
        <f ca="1"/>
        <v>24</v>
      </c>
      <c r="H16" s="29">
        <f ca="1"/>
        <v>24</v>
      </c>
      <c r="I16" s="29">
        <f ca="1"/>
        <v>24</v>
      </c>
      <c r="J16" s="29">
        <f ca="1"/>
        <v>24</v>
      </c>
      <c r="K16" s="29">
        <f ca="1"/>
        <v>24</v>
      </c>
      <c r="L16" s="29">
        <f ca="1"/>
        <v>24</v>
      </c>
      <c r="M16" s="29">
        <f ca="1"/>
        <v>24</v>
      </c>
      <c r="N16" s="29">
        <f ca="1"/>
        <v>24</v>
      </c>
      <c r="O16" s="29">
        <f ca="1"/>
        <v>24</v>
      </c>
      <c r="P16" s="29">
        <f ca="1"/>
        <v>24</v>
      </c>
      <c r="Q16" s="29">
        <f ca="1"/>
        <v>24</v>
      </c>
      <c r="R16" s="29">
        <f ca="1"/>
        <v>24</v>
      </c>
      <c r="S16" s="29">
        <f ca="1"/>
        <v>24</v>
      </c>
      <c r="T16" s="29">
        <f ca="1"/>
        <v>24</v>
      </c>
      <c r="U16" s="29">
        <f ca="1"/>
        <v>24</v>
      </c>
      <c r="V16" s="29">
        <f ca="1"/>
        <v>24</v>
      </c>
      <c r="W16" s="7">
        <f t="shared" ca="1" si="4"/>
        <v>24</v>
      </c>
      <c r="X16" s="2" t="s">
        <v>26</v>
      </c>
      <c r="AA16" s="2">
        <f t="shared" ca="1" si="3"/>
        <v>24</v>
      </c>
      <c r="AB16" s="2">
        <f t="shared" ca="1" si="5"/>
        <v>24</v>
      </c>
      <c r="AC16" s="2">
        <f t="shared" ca="1" si="6"/>
        <v>24</v>
      </c>
      <c r="AD16" s="2">
        <f t="shared" ca="1" si="7"/>
        <v>24</v>
      </c>
      <c r="AE16" s="2">
        <f t="shared" ca="1" si="8"/>
        <v>24</v>
      </c>
      <c r="AF16" s="2">
        <f t="shared" ca="1" si="9"/>
        <v>24</v>
      </c>
      <c r="AG16" s="2">
        <f t="shared" ca="1" si="10"/>
        <v>24</v>
      </c>
      <c r="AH16" s="2">
        <f t="shared" ca="1" si="11"/>
        <v>24</v>
      </c>
      <c r="AI16" s="2">
        <f t="shared" ca="1" si="12"/>
        <v>24</v>
      </c>
      <c r="AJ16" s="2">
        <f t="shared" ca="1" si="19"/>
        <v>24</v>
      </c>
      <c r="AK16" s="2">
        <f t="shared" ca="1" si="13"/>
        <v>24</v>
      </c>
      <c r="AL16" s="2">
        <f t="shared" ca="1" si="14"/>
        <v>24</v>
      </c>
      <c r="AM16" s="2">
        <f t="shared" ca="1" si="15"/>
        <v>24</v>
      </c>
      <c r="AN16" s="2">
        <f t="shared" ca="1" si="16"/>
        <v>24</v>
      </c>
      <c r="AO16" s="2">
        <f t="shared" ca="1" si="17"/>
        <v>24</v>
      </c>
      <c r="AP16" s="2">
        <f t="shared" ca="1" si="18"/>
        <v>24</v>
      </c>
    </row>
    <row r="17" spans="1:42" ht="26.25" customHeight="1" x14ac:dyDescent="0.25">
      <c r="A17" s="4" t="s">
        <v>22</v>
      </c>
      <c r="B17" s="4"/>
      <c r="C17" s="5"/>
      <c r="D17" s="12"/>
      <c r="E17" s="2"/>
      <c r="F17" s="9">
        <f t="shared" si="1"/>
        <v>150</v>
      </c>
      <c r="G17" s="29">
        <f ca="1"/>
        <v>24</v>
      </c>
      <c r="H17" s="29">
        <f ca="1"/>
        <v>24</v>
      </c>
      <c r="I17" s="29">
        <f ca="1"/>
        <v>24</v>
      </c>
      <c r="J17" s="29">
        <f ca="1"/>
        <v>24</v>
      </c>
      <c r="K17" s="29">
        <f ca="1"/>
        <v>24</v>
      </c>
      <c r="L17" s="29">
        <f ca="1"/>
        <v>24</v>
      </c>
      <c r="M17" s="29">
        <f ca="1"/>
        <v>24</v>
      </c>
      <c r="N17" s="29">
        <f ca="1"/>
        <v>24</v>
      </c>
      <c r="O17" s="29">
        <f ca="1"/>
        <v>24</v>
      </c>
      <c r="P17" s="29">
        <f ca="1"/>
        <v>24</v>
      </c>
      <c r="Q17" s="29">
        <f ca="1"/>
        <v>24</v>
      </c>
      <c r="R17" s="29">
        <f ca="1"/>
        <v>24</v>
      </c>
      <c r="S17" s="29">
        <f ca="1"/>
        <v>24</v>
      </c>
      <c r="T17" s="29">
        <f ca="1"/>
        <v>24</v>
      </c>
      <c r="U17" s="29">
        <f ca="1"/>
        <v>24</v>
      </c>
      <c r="V17" s="29">
        <f ca="1"/>
        <v>24</v>
      </c>
      <c r="W17" s="7">
        <f t="shared" ca="1" si="4"/>
        <v>24</v>
      </c>
      <c r="X17" s="2" t="s">
        <v>26</v>
      </c>
      <c r="AA17" s="2">
        <f t="shared" ca="1" si="3"/>
        <v>45.744791666666664</v>
      </c>
      <c r="AB17" s="2">
        <f t="shared" ca="1" si="5"/>
        <v>24</v>
      </c>
      <c r="AC17" s="2">
        <f t="shared" ca="1" si="6"/>
        <v>24</v>
      </c>
      <c r="AD17" s="2">
        <f t="shared" ca="1" si="7"/>
        <v>24</v>
      </c>
      <c r="AE17" s="2">
        <f t="shared" ca="1" si="8"/>
        <v>24</v>
      </c>
      <c r="AF17" s="2">
        <f t="shared" ca="1" si="9"/>
        <v>24</v>
      </c>
      <c r="AG17" s="2">
        <f t="shared" ca="1" si="10"/>
        <v>24</v>
      </c>
      <c r="AH17" s="2">
        <f t="shared" ca="1" si="11"/>
        <v>24</v>
      </c>
      <c r="AI17" s="2">
        <f t="shared" ca="1" si="12"/>
        <v>24</v>
      </c>
      <c r="AJ17" s="2">
        <f t="shared" ca="1" si="19"/>
        <v>24</v>
      </c>
      <c r="AK17" s="2">
        <f t="shared" ca="1" si="13"/>
        <v>24</v>
      </c>
      <c r="AL17" s="2">
        <f t="shared" ca="1" si="14"/>
        <v>24</v>
      </c>
      <c r="AM17" s="2">
        <f t="shared" ca="1" si="15"/>
        <v>24</v>
      </c>
      <c r="AN17" s="2">
        <f t="shared" ca="1" si="16"/>
        <v>24</v>
      </c>
      <c r="AO17" s="2">
        <f t="shared" ca="1" si="17"/>
        <v>24</v>
      </c>
      <c r="AP17" s="2">
        <f t="shared" ca="1" si="18"/>
        <v>24</v>
      </c>
    </row>
    <row r="18" spans="1:42" ht="26.25" customHeight="1" x14ac:dyDescent="0.25">
      <c r="B18" s="14" t="s">
        <v>3</v>
      </c>
      <c r="C18" s="2">
        <v>0</v>
      </c>
      <c r="E18" s="2"/>
      <c r="F18" s="9">
        <f t="shared" si="1"/>
        <v>150</v>
      </c>
      <c r="G18" s="29">
        <f ca="1"/>
        <v>24</v>
      </c>
      <c r="H18" s="29">
        <f ca="1"/>
        <v>24</v>
      </c>
      <c r="I18" s="29">
        <f ca="1"/>
        <v>24</v>
      </c>
      <c r="J18" s="29">
        <f ca="1"/>
        <v>24</v>
      </c>
      <c r="K18" s="29">
        <f ca="1"/>
        <v>24</v>
      </c>
      <c r="L18" s="29">
        <f ca="1"/>
        <v>24</v>
      </c>
      <c r="M18" s="29">
        <f ca="1"/>
        <v>24</v>
      </c>
      <c r="N18" s="29">
        <f ca="1"/>
        <v>24</v>
      </c>
      <c r="O18" s="29">
        <f ca="1"/>
        <v>24</v>
      </c>
      <c r="P18" s="29">
        <f ca="1"/>
        <v>24</v>
      </c>
      <c r="Q18" s="29">
        <f ca="1"/>
        <v>24</v>
      </c>
      <c r="R18" s="29">
        <f ca="1"/>
        <v>24</v>
      </c>
      <c r="S18" s="29">
        <f ca="1"/>
        <v>24</v>
      </c>
      <c r="T18" s="29">
        <f ca="1"/>
        <v>24</v>
      </c>
      <c r="U18" s="29">
        <f ca="1"/>
        <v>24</v>
      </c>
      <c r="V18" s="29">
        <f ca="1"/>
        <v>24</v>
      </c>
      <c r="W18" s="7">
        <f t="shared" ca="1" si="4"/>
        <v>24</v>
      </c>
      <c r="X18" s="2" t="s">
        <v>26</v>
      </c>
      <c r="AA18" s="2">
        <f t="shared" ca="1" si="3"/>
        <v>45.744791666666664</v>
      </c>
      <c r="AB18" s="2">
        <f t="shared" ca="1" si="5"/>
        <v>24</v>
      </c>
      <c r="AC18" s="2">
        <f t="shared" ca="1" si="6"/>
        <v>24</v>
      </c>
      <c r="AD18" s="2">
        <f t="shared" ca="1" si="7"/>
        <v>24</v>
      </c>
      <c r="AE18" s="2">
        <f t="shared" ca="1" si="8"/>
        <v>24</v>
      </c>
      <c r="AF18" s="2">
        <f t="shared" ca="1" si="9"/>
        <v>24</v>
      </c>
      <c r="AG18" s="2">
        <f t="shared" ca="1" si="10"/>
        <v>24</v>
      </c>
      <c r="AH18" s="2">
        <f t="shared" ca="1" si="11"/>
        <v>24</v>
      </c>
      <c r="AI18" s="2">
        <f t="shared" ca="1" si="12"/>
        <v>24</v>
      </c>
      <c r="AJ18" s="2">
        <f t="shared" ca="1" si="19"/>
        <v>24</v>
      </c>
      <c r="AK18" s="2">
        <f t="shared" ca="1" si="13"/>
        <v>24</v>
      </c>
      <c r="AL18" s="2">
        <f t="shared" ca="1" si="14"/>
        <v>24</v>
      </c>
      <c r="AM18" s="2">
        <f t="shared" ca="1" si="15"/>
        <v>24</v>
      </c>
      <c r="AN18" s="2">
        <f t="shared" ca="1" si="16"/>
        <v>24</v>
      </c>
      <c r="AO18" s="2">
        <f t="shared" ca="1" si="17"/>
        <v>24</v>
      </c>
      <c r="AP18" s="2">
        <f t="shared" ca="1" si="18"/>
        <v>24</v>
      </c>
    </row>
    <row r="19" spans="1:42" ht="26.25" customHeight="1" x14ac:dyDescent="0.25">
      <c r="B19" s="14" t="s">
        <v>4</v>
      </c>
      <c r="C19" s="2">
        <v>60</v>
      </c>
      <c r="E19" s="2"/>
      <c r="F19" s="9">
        <f t="shared" si="1"/>
        <v>150</v>
      </c>
      <c r="G19" s="29">
        <f ca="1"/>
        <v>24</v>
      </c>
      <c r="H19" s="29">
        <f ca="1"/>
        <v>24</v>
      </c>
      <c r="I19" s="29">
        <f ca="1"/>
        <v>24</v>
      </c>
      <c r="J19" s="29">
        <f ca="1"/>
        <v>24</v>
      </c>
      <c r="K19" s="29">
        <f ca="1"/>
        <v>24</v>
      </c>
      <c r="L19" s="29">
        <f ca="1"/>
        <v>24</v>
      </c>
      <c r="M19" s="29">
        <f ca="1"/>
        <v>24</v>
      </c>
      <c r="N19" s="29">
        <f ca="1"/>
        <v>24</v>
      </c>
      <c r="O19" s="29">
        <f ca="1"/>
        <v>24</v>
      </c>
      <c r="P19" s="29">
        <f ca="1"/>
        <v>24</v>
      </c>
      <c r="Q19" s="29">
        <f ca="1"/>
        <v>24</v>
      </c>
      <c r="R19" s="29">
        <f ca="1"/>
        <v>24</v>
      </c>
      <c r="S19" s="29">
        <f ca="1"/>
        <v>24</v>
      </c>
      <c r="T19" s="29">
        <f ca="1"/>
        <v>24</v>
      </c>
      <c r="U19" s="29">
        <f ca="1"/>
        <v>24</v>
      </c>
      <c r="V19" s="29">
        <f ca="1"/>
        <v>24</v>
      </c>
      <c r="W19" s="7">
        <f t="shared" ca="1" si="4"/>
        <v>24</v>
      </c>
      <c r="X19" s="2" t="s">
        <v>26</v>
      </c>
      <c r="AA19" s="2">
        <f t="shared" ca="1" si="3"/>
        <v>45.744791666666664</v>
      </c>
      <c r="AB19" s="2">
        <f t="shared" ca="1" si="5"/>
        <v>24</v>
      </c>
      <c r="AC19" s="2">
        <f t="shared" ca="1" si="6"/>
        <v>24</v>
      </c>
      <c r="AD19" s="2">
        <f t="shared" ca="1" si="7"/>
        <v>24</v>
      </c>
      <c r="AE19" s="2">
        <f t="shared" ca="1" si="8"/>
        <v>24</v>
      </c>
      <c r="AF19" s="2">
        <f t="shared" ca="1" si="9"/>
        <v>24</v>
      </c>
      <c r="AG19" s="2">
        <f t="shared" ca="1" si="10"/>
        <v>24</v>
      </c>
      <c r="AH19" s="2">
        <f t="shared" ca="1" si="11"/>
        <v>24</v>
      </c>
      <c r="AI19" s="2">
        <f t="shared" ca="1" si="12"/>
        <v>24</v>
      </c>
      <c r="AJ19" s="2">
        <f t="shared" ca="1" si="19"/>
        <v>24</v>
      </c>
      <c r="AK19" s="2">
        <f t="shared" ca="1" si="13"/>
        <v>24</v>
      </c>
      <c r="AL19" s="2">
        <f t="shared" ca="1" si="14"/>
        <v>24</v>
      </c>
      <c r="AM19" s="2">
        <f t="shared" ca="1" si="15"/>
        <v>24</v>
      </c>
      <c r="AN19" s="2">
        <f t="shared" ca="1" si="16"/>
        <v>24</v>
      </c>
      <c r="AO19" s="2">
        <f t="shared" ca="1" si="17"/>
        <v>24</v>
      </c>
      <c r="AP19" s="2">
        <f t="shared" ca="1" si="18"/>
        <v>24</v>
      </c>
    </row>
    <row r="20" spans="1:42" ht="26.25" customHeight="1" x14ac:dyDescent="0.25">
      <c r="B20" s="14" t="s">
        <v>27</v>
      </c>
      <c r="C20" s="2">
        <f ca="1">MAX(150,MAX(_xlfn.ANCHORARRAY(G7)))</f>
        <v>150</v>
      </c>
      <c r="E20" s="2"/>
      <c r="F20" s="9">
        <f t="shared" si="1"/>
        <v>150</v>
      </c>
      <c r="G20" s="29">
        <f ca="1"/>
        <v>24</v>
      </c>
      <c r="H20" s="29">
        <f ca="1"/>
        <v>24</v>
      </c>
      <c r="I20" s="29">
        <f ca="1"/>
        <v>24</v>
      </c>
      <c r="J20" s="29">
        <f ca="1"/>
        <v>24</v>
      </c>
      <c r="K20" s="29">
        <f ca="1"/>
        <v>24</v>
      </c>
      <c r="L20" s="29">
        <f ca="1"/>
        <v>24</v>
      </c>
      <c r="M20" s="29">
        <f ca="1"/>
        <v>24</v>
      </c>
      <c r="N20" s="29">
        <f ca="1"/>
        <v>24</v>
      </c>
      <c r="O20" s="29">
        <f ca="1"/>
        <v>24</v>
      </c>
      <c r="P20" s="29">
        <f ca="1"/>
        <v>24</v>
      </c>
      <c r="Q20" s="29">
        <f ca="1"/>
        <v>24</v>
      </c>
      <c r="R20" s="29">
        <f ca="1"/>
        <v>24</v>
      </c>
      <c r="S20" s="29">
        <f ca="1"/>
        <v>24</v>
      </c>
      <c r="T20" s="29">
        <f ca="1"/>
        <v>24</v>
      </c>
      <c r="U20" s="29">
        <f ca="1"/>
        <v>24</v>
      </c>
      <c r="V20" s="29">
        <f ca="1"/>
        <v>24</v>
      </c>
      <c r="W20" s="7">
        <f t="shared" ca="1" si="4"/>
        <v>24</v>
      </c>
      <c r="X20" s="2" t="s">
        <v>26</v>
      </c>
      <c r="AA20" s="2">
        <f t="shared" ca="1" si="3"/>
        <v>45.744791666666664</v>
      </c>
      <c r="AB20" s="2">
        <f t="shared" ca="1" si="5"/>
        <v>24</v>
      </c>
      <c r="AC20" s="2">
        <f t="shared" ca="1" si="6"/>
        <v>24</v>
      </c>
      <c r="AD20" s="2">
        <f t="shared" ca="1" si="7"/>
        <v>24</v>
      </c>
      <c r="AE20" s="2">
        <f t="shared" ca="1" si="8"/>
        <v>24</v>
      </c>
      <c r="AF20" s="2">
        <f t="shared" ca="1" si="9"/>
        <v>24</v>
      </c>
      <c r="AG20" s="2">
        <f t="shared" ca="1" si="10"/>
        <v>24</v>
      </c>
      <c r="AH20" s="2">
        <f t="shared" ca="1" si="11"/>
        <v>24</v>
      </c>
      <c r="AI20" s="2">
        <f t="shared" ca="1" si="12"/>
        <v>24</v>
      </c>
      <c r="AJ20" s="2">
        <f t="shared" ca="1" si="19"/>
        <v>24</v>
      </c>
      <c r="AK20" s="2">
        <f t="shared" ca="1" si="13"/>
        <v>24</v>
      </c>
      <c r="AL20" s="2">
        <f t="shared" ca="1" si="14"/>
        <v>24</v>
      </c>
      <c r="AM20" s="2">
        <f t="shared" ca="1" si="15"/>
        <v>24</v>
      </c>
      <c r="AN20" s="2">
        <f t="shared" ca="1" si="16"/>
        <v>24</v>
      </c>
      <c r="AO20" s="2">
        <f t="shared" ca="1" si="17"/>
        <v>24</v>
      </c>
      <c r="AP20" s="2">
        <f t="shared" ca="1" si="18"/>
        <v>24</v>
      </c>
    </row>
    <row r="21" spans="1:42" ht="26.25" customHeight="1" x14ac:dyDescent="0.25">
      <c r="E21" s="2"/>
      <c r="F21" s="9">
        <f t="shared" si="1"/>
        <v>150</v>
      </c>
      <c r="G21" s="29">
        <f ca="1"/>
        <v>24</v>
      </c>
      <c r="H21" s="29">
        <f ca="1"/>
        <v>24</v>
      </c>
      <c r="I21" s="29">
        <f ca="1"/>
        <v>24</v>
      </c>
      <c r="J21" s="29">
        <f ca="1"/>
        <v>24</v>
      </c>
      <c r="K21" s="29">
        <f ca="1"/>
        <v>24</v>
      </c>
      <c r="L21" s="29">
        <f ca="1"/>
        <v>24</v>
      </c>
      <c r="M21" s="29">
        <f ca="1"/>
        <v>24</v>
      </c>
      <c r="N21" s="29">
        <f ca="1"/>
        <v>24</v>
      </c>
      <c r="O21" s="29">
        <f ca="1"/>
        <v>24</v>
      </c>
      <c r="P21" s="29">
        <f ca="1"/>
        <v>24</v>
      </c>
      <c r="Q21" s="29">
        <f ca="1"/>
        <v>24</v>
      </c>
      <c r="R21" s="29">
        <f ca="1"/>
        <v>24</v>
      </c>
      <c r="S21" s="29">
        <f ca="1"/>
        <v>24</v>
      </c>
      <c r="T21" s="29">
        <f ca="1"/>
        <v>24</v>
      </c>
      <c r="U21" s="29">
        <f ca="1"/>
        <v>24</v>
      </c>
      <c r="V21" s="29">
        <f ca="1"/>
        <v>24</v>
      </c>
      <c r="W21" s="7">
        <f t="shared" ca="1" si="4"/>
        <v>24</v>
      </c>
      <c r="X21" s="2" t="s">
        <v>26</v>
      </c>
      <c r="AA21" s="2">
        <f t="shared" ca="1" si="3"/>
        <v>45.744791666666664</v>
      </c>
      <c r="AB21" s="2">
        <f t="shared" ca="1" si="5"/>
        <v>24</v>
      </c>
      <c r="AC21" s="2">
        <f t="shared" ca="1" si="6"/>
        <v>24</v>
      </c>
      <c r="AD21" s="2">
        <f t="shared" ca="1" si="7"/>
        <v>24</v>
      </c>
      <c r="AE21" s="2">
        <f t="shared" ca="1" si="8"/>
        <v>24</v>
      </c>
      <c r="AF21" s="2">
        <f t="shared" ca="1" si="9"/>
        <v>24</v>
      </c>
      <c r="AG21" s="2">
        <f t="shared" ca="1" si="10"/>
        <v>24</v>
      </c>
      <c r="AH21" s="2">
        <f t="shared" ca="1" si="11"/>
        <v>24</v>
      </c>
      <c r="AI21" s="2">
        <f t="shared" ca="1" si="12"/>
        <v>24</v>
      </c>
      <c r="AJ21" s="2">
        <f t="shared" ca="1" si="19"/>
        <v>24</v>
      </c>
      <c r="AK21" s="2">
        <f t="shared" ca="1" si="13"/>
        <v>24</v>
      </c>
      <c r="AL21" s="2">
        <f t="shared" ca="1" si="14"/>
        <v>24</v>
      </c>
      <c r="AM21" s="2">
        <f t="shared" ca="1" si="15"/>
        <v>24</v>
      </c>
      <c r="AN21" s="2">
        <f t="shared" ca="1" si="16"/>
        <v>24</v>
      </c>
      <c r="AO21" s="2">
        <f t="shared" ca="1" si="17"/>
        <v>24</v>
      </c>
      <c r="AP21" s="2">
        <f t="shared" ca="1" si="18"/>
        <v>24</v>
      </c>
    </row>
    <row r="22" spans="1:42" ht="26.25" customHeight="1" x14ac:dyDescent="0.25">
      <c r="A22" s="4" t="s">
        <v>8</v>
      </c>
      <c r="B22" s="4"/>
      <c r="C22" s="5"/>
      <c r="E22" s="2"/>
      <c r="F22" s="9">
        <f t="shared" si="1"/>
        <v>150</v>
      </c>
      <c r="G22" s="29">
        <f ca="1"/>
        <v>24</v>
      </c>
      <c r="H22" s="29">
        <f ca="1"/>
        <v>24</v>
      </c>
      <c r="I22" s="29">
        <f ca="1"/>
        <v>24</v>
      </c>
      <c r="J22" s="29">
        <f ca="1"/>
        <v>24</v>
      </c>
      <c r="K22" s="29">
        <f ca="1"/>
        <v>24</v>
      </c>
      <c r="L22" s="29">
        <f ca="1"/>
        <v>24</v>
      </c>
      <c r="M22" s="29">
        <f ca="1"/>
        <v>24</v>
      </c>
      <c r="N22" s="29">
        <f ca="1"/>
        <v>24</v>
      </c>
      <c r="O22" s="29">
        <f ca="1"/>
        <v>24</v>
      </c>
      <c r="P22" s="29">
        <f ca="1"/>
        <v>24</v>
      </c>
      <c r="Q22" s="29">
        <f ca="1"/>
        <v>24</v>
      </c>
      <c r="R22" s="29">
        <f ca="1"/>
        <v>24</v>
      </c>
      <c r="S22" s="29">
        <f ca="1"/>
        <v>24</v>
      </c>
      <c r="T22" s="29">
        <f ca="1"/>
        <v>24</v>
      </c>
      <c r="U22" s="29">
        <f ca="1"/>
        <v>24</v>
      </c>
      <c r="V22" s="29">
        <f ca="1"/>
        <v>24</v>
      </c>
      <c r="W22" s="7">
        <f t="shared" ca="1" si="4"/>
        <v>24</v>
      </c>
      <c r="X22" s="2" t="s">
        <v>26</v>
      </c>
      <c r="AA22" s="2">
        <f t="shared" ca="1" si="3"/>
        <v>45.744791666666664</v>
      </c>
      <c r="AB22" s="2">
        <f t="shared" ca="1" si="5"/>
        <v>24</v>
      </c>
      <c r="AC22" s="2">
        <f t="shared" ca="1" si="6"/>
        <v>24</v>
      </c>
      <c r="AD22" s="2">
        <f t="shared" ca="1" si="7"/>
        <v>24</v>
      </c>
      <c r="AE22" s="2">
        <f t="shared" ca="1" si="8"/>
        <v>24</v>
      </c>
      <c r="AF22" s="2">
        <f t="shared" ca="1" si="9"/>
        <v>24</v>
      </c>
      <c r="AG22" s="2">
        <f t="shared" ca="1" si="10"/>
        <v>24</v>
      </c>
      <c r="AH22" s="2">
        <f t="shared" ca="1" si="11"/>
        <v>24</v>
      </c>
      <c r="AI22" s="2">
        <f t="shared" ca="1" si="12"/>
        <v>24</v>
      </c>
      <c r="AJ22" s="2">
        <f t="shared" ca="1" si="19"/>
        <v>24</v>
      </c>
      <c r="AK22" s="2">
        <f t="shared" ca="1" si="13"/>
        <v>24</v>
      </c>
      <c r="AL22" s="2">
        <f t="shared" ca="1" si="14"/>
        <v>24</v>
      </c>
      <c r="AM22" s="2">
        <f t="shared" ca="1" si="15"/>
        <v>24</v>
      </c>
      <c r="AN22" s="2">
        <f t="shared" ca="1" si="16"/>
        <v>24</v>
      </c>
      <c r="AO22" s="2">
        <f t="shared" ca="1" si="17"/>
        <v>24</v>
      </c>
      <c r="AP22" s="2">
        <f t="shared" ca="1" si="18"/>
        <v>24</v>
      </c>
    </row>
    <row r="23" spans="1:42" ht="26.25" customHeight="1" x14ac:dyDescent="0.25">
      <c r="B23" s="14" t="s">
        <v>54</v>
      </c>
      <c r="C23" s="24" t="s">
        <v>23</v>
      </c>
      <c r="D23" s="12"/>
      <c r="E23" s="2"/>
      <c r="F23" s="9">
        <f t="shared" si="1"/>
        <v>150</v>
      </c>
      <c r="G23" s="29">
        <f ca="1"/>
        <v>24</v>
      </c>
      <c r="H23" s="29">
        <f ca="1"/>
        <v>24</v>
      </c>
      <c r="I23" s="29">
        <f ca="1"/>
        <v>24</v>
      </c>
      <c r="J23" s="29">
        <f ca="1"/>
        <v>24</v>
      </c>
      <c r="K23" s="29">
        <f ca="1"/>
        <v>24</v>
      </c>
      <c r="L23" s="29">
        <f ca="1"/>
        <v>24</v>
      </c>
      <c r="M23" s="29">
        <f ca="1"/>
        <v>24</v>
      </c>
      <c r="N23" s="29">
        <f ca="1"/>
        <v>24</v>
      </c>
      <c r="O23" s="29">
        <f ca="1"/>
        <v>24</v>
      </c>
      <c r="P23" s="29">
        <f ca="1"/>
        <v>24</v>
      </c>
      <c r="Q23" s="29">
        <f ca="1"/>
        <v>24</v>
      </c>
      <c r="R23" s="29">
        <f ca="1"/>
        <v>24</v>
      </c>
      <c r="S23" s="29">
        <f ca="1"/>
        <v>24</v>
      </c>
      <c r="T23" s="29">
        <f ca="1"/>
        <v>24</v>
      </c>
      <c r="U23" s="29">
        <f ca="1"/>
        <v>24</v>
      </c>
      <c r="V23" s="29">
        <f ca="1"/>
        <v>24</v>
      </c>
      <c r="W23" s="7">
        <f t="shared" ca="1" si="4"/>
        <v>24</v>
      </c>
      <c r="X23" s="2" t="s">
        <v>26</v>
      </c>
      <c r="AA23" s="2">
        <f t="shared" ca="1" si="3"/>
        <v>45.744791666666664</v>
      </c>
      <c r="AB23" s="2">
        <f t="shared" ca="1" si="5"/>
        <v>24</v>
      </c>
      <c r="AC23" s="2">
        <f t="shared" ca="1" si="6"/>
        <v>24</v>
      </c>
      <c r="AD23" s="2">
        <f t="shared" ca="1" si="7"/>
        <v>24</v>
      </c>
      <c r="AE23" s="2">
        <f t="shared" ca="1" si="8"/>
        <v>24</v>
      </c>
      <c r="AF23" s="2">
        <f t="shared" ca="1" si="9"/>
        <v>24</v>
      </c>
      <c r="AG23" s="2">
        <f t="shared" ca="1" si="10"/>
        <v>24</v>
      </c>
      <c r="AH23" s="2">
        <f t="shared" ca="1" si="11"/>
        <v>24</v>
      </c>
      <c r="AI23" s="2">
        <f t="shared" ca="1" si="12"/>
        <v>24</v>
      </c>
      <c r="AJ23" s="2">
        <f t="shared" ca="1" si="19"/>
        <v>24</v>
      </c>
      <c r="AK23" s="2">
        <f t="shared" ca="1" si="13"/>
        <v>24</v>
      </c>
      <c r="AL23" s="2">
        <f t="shared" ca="1" si="14"/>
        <v>24</v>
      </c>
      <c r="AM23" s="2">
        <f t="shared" ca="1" si="15"/>
        <v>24</v>
      </c>
      <c r="AN23" s="2">
        <f t="shared" ca="1" si="16"/>
        <v>24</v>
      </c>
      <c r="AO23" s="2">
        <f t="shared" ca="1" si="17"/>
        <v>24</v>
      </c>
      <c r="AP23" s="2">
        <f t="shared" ca="1" si="18"/>
        <v>24</v>
      </c>
    </row>
    <row r="24" spans="1:42" ht="26.25" customHeight="1" x14ac:dyDescent="0.25">
      <c r="B24" s="14" t="s">
        <v>21</v>
      </c>
      <c r="C24" s="12">
        <f>_xlfn.XLOOKUP(C23,_Materials,_ThConductivity)</f>
        <v>167</v>
      </c>
      <c r="D24" s="12"/>
      <c r="E24" s="2"/>
      <c r="F24" s="9">
        <f t="shared" si="1"/>
        <v>150</v>
      </c>
      <c r="G24" s="29">
        <f ca="1"/>
        <v>24</v>
      </c>
      <c r="H24" s="29">
        <f ca="1"/>
        <v>24</v>
      </c>
      <c r="I24" s="29">
        <f ca="1"/>
        <v>24</v>
      </c>
      <c r="J24" s="29">
        <f ca="1"/>
        <v>24</v>
      </c>
      <c r="K24" s="29">
        <f ca="1"/>
        <v>24</v>
      </c>
      <c r="L24" s="29">
        <f ca="1"/>
        <v>24</v>
      </c>
      <c r="M24" s="29">
        <f ca="1"/>
        <v>24</v>
      </c>
      <c r="N24" s="29">
        <f ca="1"/>
        <v>24</v>
      </c>
      <c r="O24" s="29">
        <f ca="1"/>
        <v>24</v>
      </c>
      <c r="P24" s="29">
        <f ca="1"/>
        <v>24</v>
      </c>
      <c r="Q24" s="29">
        <f ca="1"/>
        <v>24</v>
      </c>
      <c r="R24" s="29">
        <f ca="1"/>
        <v>24</v>
      </c>
      <c r="S24" s="29">
        <f ca="1"/>
        <v>24</v>
      </c>
      <c r="T24" s="29">
        <f ca="1"/>
        <v>24</v>
      </c>
      <c r="U24" s="29">
        <f ca="1"/>
        <v>24</v>
      </c>
      <c r="V24" s="29">
        <f ca="1"/>
        <v>24</v>
      </c>
      <c r="W24" s="7">
        <f t="shared" ca="1" si="4"/>
        <v>24</v>
      </c>
      <c r="X24" s="2" t="s">
        <v>26</v>
      </c>
      <c r="AA24" s="2">
        <f t="shared" ca="1" si="3"/>
        <v>45.744791666666664</v>
      </c>
      <c r="AB24" s="2">
        <f t="shared" ca="1" si="5"/>
        <v>24</v>
      </c>
      <c r="AC24" s="2">
        <f t="shared" ca="1" si="6"/>
        <v>24</v>
      </c>
      <c r="AD24" s="2">
        <f t="shared" ca="1" si="7"/>
        <v>24</v>
      </c>
      <c r="AE24" s="2">
        <f t="shared" ca="1" si="8"/>
        <v>24</v>
      </c>
      <c r="AF24" s="2">
        <f t="shared" ca="1" si="9"/>
        <v>24</v>
      </c>
      <c r="AG24" s="2">
        <f t="shared" ca="1" si="10"/>
        <v>24</v>
      </c>
      <c r="AH24" s="2">
        <f t="shared" ca="1" si="11"/>
        <v>24</v>
      </c>
      <c r="AI24" s="2">
        <f t="shared" ca="1" si="12"/>
        <v>24</v>
      </c>
      <c r="AJ24" s="2">
        <f t="shared" ca="1" si="19"/>
        <v>24</v>
      </c>
      <c r="AK24" s="2">
        <f t="shared" ca="1" si="13"/>
        <v>24</v>
      </c>
      <c r="AL24" s="2">
        <f t="shared" ca="1" si="14"/>
        <v>24</v>
      </c>
      <c r="AM24" s="2">
        <f t="shared" ca="1" si="15"/>
        <v>24</v>
      </c>
      <c r="AN24" s="2">
        <f t="shared" ca="1" si="16"/>
        <v>24</v>
      </c>
      <c r="AO24" s="2">
        <f t="shared" ca="1" si="17"/>
        <v>24</v>
      </c>
      <c r="AP24" s="2">
        <f t="shared" ca="1" si="18"/>
        <v>24</v>
      </c>
    </row>
    <row r="25" spans="1:42" ht="26.25" customHeight="1" x14ac:dyDescent="0.25">
      <c r="B25" s="14" t="s">
        <v>15</v>
      </c>
      <c r="C25" s="12">
        <f>_xlfn.XLOOKUP(C23,_Materials,_Density)</f>
        <v>2700</v>
      </c>
      <c r="D25" s="12"/>
      <c r="E25" s="2" t="s">
        <v>26</v>
      </c>
      <c r="F25" s="9">
        <f t="shared" ca="1" si="1"/>
        <v>24</v>
      </c>
      <c r="G25" s="29">
        <f ca="1"/>
        <v>24</v>
      </c>
      <c r="H25" s="29">
        <f ca="1"/>
        <v>24</v>
      </c>
      <c r="I25" s="29">
        <f ca="1"/>
        <v>24</v>
      </c>
      <c r="J25" s="29">
        <f ca="1"/>
        <v>24</v>
      </c>
      <c r="K25" s="29">
        <f ca="1"/>
        <v>24</v>
      </c>
      <c r="L25" s="29">
        <f ca="1"/>
        <v>24</v>
      </c>
      <c r="M25" s="29">
        <f ca="1"/>
        <v>24</v>
      </c>
      <c r="N25" s="29">
        <f ca="1"/>
        <v>24</v>
      </c>
      <c r="O25" s="29">
        <f ca="1"/>
        <v>24</v>
      </c>
      <c r="P25" s="29">
        <f ca="1"/>
        <v>24</v>
      </c>
      <c r="Q25" s="29">
        <f ca="1"/>
        <v>24</v>
      </c>
      <c r="R25" s="29">
        <f ca="1"/>
        <v>24</v>
      </c>
      <c r="S25" s="29">
        <f ca="1"/>
        <v>24</v>
      </c>
      <c r="T25" s="29">
        <f ca="1"/>
        <v>24</v>
      </c>
      <c r="U25" s="29">
        <f ca="1"/>
        <v>24</v>
      </c>
      <c r="V25" s="29">
        <f ca="1"/>
        <v>24</v>
      </c>
      <c r="W25" s="7">
        <f t="shared" ca="1" si="4"/>
        <v>24</v>
      </c>
      <c r="X25" s="2" t="s">
        <v>26</v>
      </c>
      <c r="AA25" s="2">
        <f t="shared" ca="1" si="3"/>
        <v>24</v>
      </c>
      <c r="AB25" s="2">
        <f t="shared" ca="1" si="5"/>
        <v>24</v>
      </c>
      <c r="AC25" s="2">
        <f t="shared" ca="1" si="6"/>
        <v>24</v>
      </c>
      <c r="AD25" s="2">
        <f t="shared" ca="1" si="7"/>
        <v>24</v>
      </c>
      <c r="AE25" s="2">
        <f t="shared" ca="1" si="8"/>
        <v>24</v>
      </c>
      <c r="AF25" s="2">
        <f t="shared" ca="1" si="9"/>
        <v>24</v>
      </c>
      <c r="AG25" s="2">
        <f t="shared" ca="1" si="10"/>
        <v>24</v>
      </c>
      <c r="AH25" s="2">
        <f t="shared" ca="1" si="11"/>
        <v>24</v>
      </c>
      <c r="AI25" s="2">
        <f t="shared" ca="1" si="12"/>
        <v>24</v>
      </c>
      <c r="AJ25" s="2">
        <f t="shared" ca="1" si="19"/>
        <v>24</v>
      </c>
      <c r="AK25" s="2">
        <f t="shared" ca="1" si="13"/>
        <v>24</v>
      </c>
      <c r="AL25" s="2">
        <f t="shared" ca="1" si="14"/>
        <v>24</v>
      </c>
      <c r="AM25" s="2">
        <f t="shared" ca="1" si="15"/>
        <v>24</v>
      </c>
      <c r="AN25" s="2">
        <f t="shared" ca="1" si="16"/>
        <v>24</v>
      </c>
      <c r="AO25" s="2">
        <f t="shared" ca="1" si="17"/>
        <v>24</v>
      </c>
      <c r="AP25" s="2">
        <f t="shared" ca="1" si="18"/>
        <v>24</v>
      </c>
    </row>
    <row r="26" spans="1:42" ht="26.25" customHeight="1" x14ac:dyDescent="0.25">
      <c r="B26" s="14" t="s">
        <v>16</v>
      </c>
      <c r="C26" s="12">
        <f>_xlfn.XLOOKUP(C23,_Materials,_SpHeat)</f>
        <v>896</v>
      </c>
      <c r="D26" s="12"/>
      <c r="E26" s="2" t="s">
        <v>26</v>
      </c>
      <c r="F26" s="9">
        <f t="shared" ca="1" si="1"/>
        <v>24</v>
      </c>
      <c r="G26" s="29">
        <f ca="1"/>
        <v>24</v>
      </c>
      <c r="H26" s="29">
        <f ca="1"/>
        <v>24</v>
      </c>
      <c r="I26" s="29">
        <f ca="1"/>
        <v>24</v>
      </c>
      <c r="J26" s="29">
        <f ca="1"/>
        <v>24</v>
      </c>
      <c r="K26" s="29">
        <f ca="1"/>
        <v>24</v>
      </c>
      <c r="L26" s="29">
        <f ca="1"/>
        <v>24</v>
      </c>
      <c r="M26" s="29">
        <f ca="1"/>
        <v>24</v>
      </c>
      <c r="N26" s="29">
        <f ca="1"/>
        <v>24</v>
      </c>
      <c r="O26" s="29">
        <f ca="1"/>
        <v>24</v>
      </c>
      <c r="P26" s="29">
        <f ca="1"/>
        <v>24</v>
      </c>
      <c r="Q26" s="29">
        <f ca="1"/>
        <v>24</v>
      </c>
      <c r="R26" s="29">
        <f ca="1"/>
        <v>24</v>
      </c>
      <c r="S26" s="29">
        <f ca="1"/>
        <v>24</v>
      </c>
      <c r="T26" s="29">
        <f ca="1"/>
        <v>24</v>
      </c>
      <c r="U26" s="29">
        <f ca="1"/>
        <v>24</v>
      </c>
      <c r="V26" s="29">
        <f ca="1"/>
        <v>24</v>
      </c>
      <c r="W26" s="7">
        <f t="shared" ca="1" si="4"/>
        <v>24</v>
      </c>
      <c r="X26" s="2" t="s">
        <v>26</v>
      </c>
      <c r="AA26" s="2">
        <f t="shared" ca="1" si="3"/>
        <v>24</v>
      </c>
      <c r="AB26" s="2">
        <f t="shared" ca="1" si="5"/>
        <v>24</v>
      </c>
      <c r="AC26" s="2">
        <f t="shared" ca="1" si="6"/>
        <v>24</v>
      </c>
      <c r="AD26" s="2">
        <f t="shared" ca="1" si="7"/>
        <v>24</v>
      </c>
      <c r="AE26" s="2">
        <f t="shared" ca="1" si="8"/>
        <v>24</v>
      </c>
      <c r="AF26" s="2">
        <f t="shared" ca="1" si="9"/>
        <v>24</v>
      </c>
      <c r="AG26" s="2">
        <f t="shared" ca="1" si="10"/>
        <v>24</v>
      </c>
      <c r="AH26" s="2">
        <f t="shared" ca="1" si="11"/>
        <v>24</v>
      </c>
      <c r="AI26" s="2">
        <f t="shared" ca="1" si="12"/>
        <v>24</v>
      </c>
      <c r="AJ26" s="2">
        <f t="shared" ca="1" si="19"/>
        <v>24</v>
      </c>
      <c r="AK26" s="2">
        <f t="shared" ca="1" si="13"/>
        <v>24</v>
      </c>
      <c r="AL26" s="2">
        <f t="shared" ca="1" si="14"/>
        <v>24</v>
      </c>
      <c r="AM26" s="2">
        <f t="shared" ca="1" si="15"/>
        <v>24</v>
      </c>
      <c r="AN26" s="2">
        <f t="shared" ca="1" si="16"/>
        <v>24</v>
      </c>
      <c r="AO26" s="2">
        <f t="shared" ca="1" si="17"/>
        <v>24</v>
      </c>
      <c r="AP26" s="2">
        <f t="shared" ca="1" si="18"/>
        <v>24</v>
      </c>
    </row>
    <row r="27" spans="1:42" ht="26.25" customHeight="1" thickBot="1" x14ac:dyDescent="0.3">
      <c r="B27" s="14" t="s">
        <v>53</v>
      </c>
      <c r="C27" s="12">
        <f>_k/(_rho*_cp)</f>
        <v>6.9031084656084657E-5</v>
      </c>
      <c r="D27" s="12"/>
      <c r="E27" s="2" t="s">
        <v>26</v>
      </c>
      <c r="F27" s="9">
        <f t="shared" ca="1" si="1"/>
        <v>24</v>
      </c>
      <c r="G27" s="29">
        <f ca="1"/>
        <v>24</v>
      </c>
      <c r="H27" s="29">
        <f ca="1"/>
        <v>24</v>
      </c>
      <c r="I27" s="29">
        <f ca="1"/>
        <v>24</v>
      </c>
      <c r="J27" s="29">
        <f ca="1"/>
        <v>24</v>
      </c>
      <c r="K27" s="29">
        <f ca="1"/>
        <v>24</v>
      </c>
      <c r="L27" s="29">
        <f ca="1"/>
        <v>24</v>
      </c>
      <c r="M27" s="29">
        <f ca="1"/>
        <v>24</v>
      </c>
      <c r="N27" s="29">
        <f ca="1"/>
        <v>24</v>
      </c>
      <c r="O27" s="29">
        <f ca="1"/>
        <v>24</v>
      </c>
      <c r="P27" s="29">
        <f ca="1"/>
        <v>24</v>
      </c>
      <c r="Q27" s="29">
        <f ca="1"/>
        <v>24</v>
      </c>
      <c r="R27" s="29">
        <f ca="1"/>
        <v>24</v>
      </c>
      <c r="S27" s="29">
        <f ca="1"/>
        <v>24</v>
      </c>
      <c r="T27" s="29">
        <f ca="1"/>
        <v>24</v>
      </c>
      <c r="U27" s="29">
        <f ca="1"/>
        <v>24</v>
      </c>
      <c r="V27" s="29">
        <f ca="1"/>
        <v>24</v>
      </c>
      <c r="W27" s="7">
        <f t="shared" ca="1" si="4"/>
        <v>24</v>
      </c>
      <c r="X27" s="2" t="s">
        <v>26</v>
      </c>
      <c r="Z27" s="22" t="s">
        <v>2</v>
      </c>
      <c r="AA27" s="2">
        <f t="shared" ca="1" si="3"/>
        <v>24</v>
      </c>
      <c r="AB27" s="2">
        <f t="shared" ca="1" si="5"/>
        <v>24</v>
      </c>
      <c r="AC27" s="2">
        <f t="shared" ca="1" si="6"/>
        <v>19.858134920634921</v>
      </c>
      <c r="AD27" s="2">
        <f t="shared" ca="1" si="7"/>
        <v>19.858134920634921</v>
      </c>
      <c r="AE27" s="2">
        <f t="shared" ca="1" si="8"/>
        <v>19.858134920634921</v>
      </c>
      <c r="AF27" s="2">
        <f t="shared" ca="1" si="9"/>
        <v>19.858134920634921</v>
      </c>
      <c r="AG27" s="2">
        <f t="shared" ca="1" si="10"/>
        <v>19.858134920634921</v>
      </c>
      <c r="AH27" s="2">
        <f t="shared" ca="1" si="11"/>
        <v>19.858134920634921</v>
      </c>
      <c r="AI27" s="2">
        <f t="shared" ca="1" si="12"/>
        <v>19.858134920634921</v>
      </c>
      <c r="AJ27" s="2">
        <f t="shared" ca="1" si="19"/>
        <v>19.858134920634921</v>
      </c>
      <c r="AK27" s="2">
        <f t="shared" ca="1" si="13"/>
        <v>19.858134920634921</v>
      </c>
      <c r="AL27" s="2">
        <f t="shared" ca="1" si="14"/>
        <v>19.858134920634921</v>
      </c>
      <c r="AM27" s="2">
        <f t="shared" ca="1" si="15"/>
        <v>19.858134920634921</v>
      </c>
      <c r="AN27" s="2">
        <f t="shared" ca="1" si="16"/>
        <v>19.858134920634921</v>
      </c>
      <c r="AO27" s="2">
        <f t="shared" ca="1" si="17"/>
        <v>24</v>
      </c>
      <c r="AP27" s="2">
        <f t="shared" ca="1" si="18"/>
        <v>24</v>
      </c>
    </row>
    <row r="28" spans="1:42" ht="26.25" customHeight="1" thickTop="1" x14ac:dyDescent="0.25">
      <c r="B28" s="14" t="s">
        <v>18</v>
      </c>
      <c r="C28" s="12">
        <f>_alpha*_dt/_dx^2</f>
        <v>0.17257771164021163</v>
      </c>
      <c r="D28" s="13" t="s">
        <v>7</v>
      </c>
      <c r="F28" s="2"/>
      <c r="G28" s="10">
        <f t="shared" ref="G28:V28" ca="1" si="20">IF(G29="x",G26,IF(OR(ISBLANK($C$10),$C$10="x"),G26,$C$10))</f>
        <v>24</v>
      </c>
      <c r="H28" s="10">
        <f t="shared" ca="1" si="20"/>
        <v>24</v>
      </c>
      <c r="I28" s="10">
        <f t="shared" si="20"/>
        <v>0</v>
      </c>
      <c r="J28" s="10">
        <f t="shared" si="20"/>
        <v>0</v>
      </c>
      <c r="K28" s="10">
        <f t="shared" si="20"/>
        <v>0</v>
      </c>
      <c r="L28" s="10">
        <f t="shared" si="20"/>
        <v>0</v>
      </c>
      <c r="M28" s="10">
        <f t="shared" si="20"/>
        <v>0</v>
      </c>
      <c r="N28" s="10">
        <f t="shared" si="20"/>
        <v>0</v>
      </c>
      <c r="O28" s="10">
        <f t="shared" si="20"/>
        <v>0</v>
      </c>
      <c r="P28" s="10">
        <f t="shared" si="20"/>
        <v>0</v>
      </c>
      <c r="Q28" s="10">
        <f t="shared" si="20"/>
        <v>0</v>
      </c>
      <c r="R28" s="10">
        <f t="shared" si="20"/>
        <v>0</v>
      </c>
      <c r="S28" s="10">
        <f t="shared" si="20"/>
        <v>0</v>
      </c>
      <c r="T28" s="10">
        <f t="shared" si="20"/>
        <v>0</v>
      </c>
      <c r="U28" s="10">
        <f t="shared" ca="1" si="20"/>
        <v>24</v>
      </c>
      <c r="V28" s="10">
        <f t="shared" ca="1" si="20"/>
        <v>24</v>
      </c>
      <c r="W28" s="2"/>
      <c r="AA28" s="23" t="s">
        <v>1</v>
      </c>
    </row>
    <row r="29" spans="1:42" ht="26.25" customHeight="1" x14ac:dyDescent="0.25">
      <c r="G29" s="2" t="s">
        <v>26</v>
      </c>
      <c r="H29" s="2" t="s">
        <v>26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 t="s">
        <v>26</v>
      </c>
      <c r="V29" s="2" t="s">
        <v>26</v>
      </c>
    </row>
    <row r="30" spans="1:42" ht="26.25" customHeight="1" x14ac:dyDescent="0.25"/>
    <row r="31" spans="1:42" ht="26.25" customHeight="1" x14ac:dyDescent="0.25">
      <c r="A31" s="4" t="s">
        <v>41</v>
      </c>
      <c r="B31" s="4"/>
      <c r="C31" s="5"/>
      <c r="D31" s="5"/>
      <c r="J31" s="57" t="s">
        <v>67</v>
      </c>
    </row>
    <row r="32" spans="1:42" ht="26.25" customHeight="1" x14ac:dyDescent="0.25">
      <c r="B32" s="2" t="s">
        <v>11</v>
      </c>
      <c r="C32" s="6" t="b">
        <v>0</v>
      </c>
    </row>
    <row r="33" spans="1:4" ht="26.25" customHeight="1" x14ac:dyDescent="0.25">
      <c r="B33" s="2" t="s">
        <v>37</v>
      </c>
      <c r="C33" s="26">
        <v>2000000</v>
      </c>
      <c r="D33" s="12"/>
    </row>
    <row r="34" spans="1:4" ht="26.25" customHeight="1" x14ac:dyDescent="0.25">
      <c r="B34" s="14" t="s">
        <v>35</v>
      </c>
      <c r="C34" s="21">
        <v>0.01</v>
      </c>
    </row>
    <row r="35" spans="1:4" ht="26.25" customHeight="1" x14ac:dyDescent="0.25">
      <c r="B35" s="27" t="s">
        <v>48</v>
      </c>
      <c r="C35" s="12"/>
    </row>
    <row r="36" spans="1:4" ht="26.25" customHeight="1" x14ac:dyDescent="0.25">
      <c r="B36" s="14" t="s">
        <v>49</v>
      </c>
      <c r="C36" s="28">
        <f>2*C16/C24*C33</f>
        <v>239.52095808383234</v>
      </c>
      <c r="D36" s="12" t="s">
        <v>10</v>
      </c>
    </row>
    <row r="37" spans="1:4" ht="26.25" customHeight="1" x14ac:dyDescent="0.25">
      <c r="B37" s="27" t="s">
        <v>47</v>
      </c>
    </row>
    <row r="38" spans="1:4" ht="26.25" customHeight="1" x14ac:dyDescent="0.25">
      <c r="B38" s="14" t="s">
        <v>36</v>
      </c>
      <c r="C38" s="28">
        <f>C33*_dt/(_rho*_cp*C34)</f>
        <v>20.667989417989418</v>
      </c>
      <c r="D38" s="12" t="s">
        <v>10</v>
      </c>
    </row>
    <row r="39" spans="1:4" ht="26.25" customHeight="1" x14ac:dyDescent="0.25"/>
    <row r="40" spans="1:4" ht="26.25" customHeight="1" x14ac:dyDescent="0.25"/>
    <row r="41" spans="1:4" ht="26.25" customHeight="1" x14ac:dyDescent="0.25">
      <c r="A41" s="4" t="s">
        <v>56</v>
      </c>
      <c r="B41" s="4"/>
      <c r="C41" s="5"/>
      <c r="D41" s="5"/>
    </row>
    <row r="42" spans="1:4" ht="26.25" customHeight="1" x14ac:dyDescent="0.25">
      <c r="B42" s="25" t="s">
        <v>50</v>
      </c>
    </row>
    <row r="43" spans="1:4" ht="26.25" customHeight="1" x14ac:dyDescent="0.25">
      <c r="B43" s="25" t="s">
        <v>33</v>
      </c>
    </row>
    <row r="44" spans="1:4" ht="26.25" customHeight="1" x14ac:dyDescent="0.25">
      <c r="B44" s="25" t="s">
        <v>39</v>
      </c>
    </row>
    <row r="45" spans="1:4" ht="26.25" customHeight="1" x14ac:dyDescent="0.25">
      <c r="B45" s="25" t="s">
        <v>43</v>
      </c>
    </row>
    <row r="46" spans="1:4" ht="26.25" customHeight="1" x14ac:dyDescent="0.25">
      <c r="B46" s="25" t="s">
        <v>44</v>
      </c>
    </row>
    <row r="47" spans="1:4" ht="26.25" customHeight="1" x14ac:dyDescent="0.25">
      <c r="B47" s="25" t="s">
        <v>45</v>
      </c>
    </row>
    <row r="48" spans="1:4" ht="26.25" customHeight="1" x14ac:dyDescent="0.25">
      <c r="B48" s="25" t="s">
        <v>46</v>
      </c>
    </row>
  </sheetData>
  <mergeCells count="1">
    <mergeCell ref="T1:W1"/>
  </mergeCells>
  <conditionalFormatting sqref="C18:C20 AA7:AP27 F6:W28">
    <cfRule type="colorScale" priority="8">
      <colorScale>
        <cfvo type="num" val="$C$18"/>
        <cfvo type="num" val="$C$19"/>
        <cfvo type="num" val="$C$20"/>
        <color rgb="FF5A8AC6"/>
        <color rgb="FFFFEB84"/>
        <color rgb="FFF8696B"/>
      </colorScale>
    </cfRule>
  </conditionalFormatting>
  <conditionalFormatting sqref="C28">
    <cfRule type="cellIs" dxfId="9" priority="5" operator="greaterThan">
      <formula>0.5</formula>
    </cfRule>
  </conditionalFormatting>
  <conditionalFormatting sqref="F7:F27">
    <cfRule type="expression" dxfId="8" priority="2">
      <formula>OR(ISBLANK($C$7),$C$7="x",E7="x")</formula>
    </cfRule>
  </conditionalFormatting>
  <conditionalFormatting sqref="G6:V6">
    <cfRule type="expression" dxfId="7" priority="4">
      <formula>OR(ISBLANK($C$9),$C$9="x",G5="x")</formula>
    </cfRule>
  </conditionalFormatting>
  <conditionalFormatting sqref="G28:V28">
    <cfRule type="expression" dxfId="6" priority="1">
      <formula>OR(ISBLANK($C$10),$C$10="x",G29="x")</formula>
    </cfRule>
  </conditionalFormatting>
  <conditionalFormatting sqref="W7:W27">
    <cfRule type="expression" dxfId="5" priority="3">
      <formula>OR(ISBLANK($C$8),$C$8="x",X7="x")</formula>
    </cfRule>
  </conditionalFormatting>
  <dataValidations disablePrompts="1" count="1">
    <dataValidation type="list" allowBlank="1" showInputMessage="1" showErrorMessage="1" sqref="C23:C26" xr:uid="{CA8F918C-E087-452F-BF4D-549BFD1821C6}">
      <formula1>_Materials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EB3F21-0B63-4BED-8CEB-C257B7AD1E9E}">
  <dimension ref="A1:Z45"/>
  <sheetViews>
    <sheetView showGridLines="0" workbookViewId="0"/>
  </sheetViews>
  <sheetFormatPr defaultRowHeight="15" x14ac:dyDescent="0.25"/>
  <cols>
    <col min="1" max="1" width="6.85546875" customWidth="1"/>
    <col min="2" max="2" width="21.85546875" customWidth="1"/>
    <col min="3" max="3" width="13.85546875" customWidth="1"/>
    <col min="4" max="4" width="6.7109375" customWidth="1"/>
    <col min="5" max="5" width="4.5703125" customWidth="1"/>
    <col min="6" max="23" width="5" style="1" customWidth="1"/>
    <col min="24" max="24" width="4.5703125" customWidth="1"/>
  </cols>
  <sheetData>
    <row r="1" spans="1:26" ht="21" x14ac:dyDescent="0.35">
      <c r="A1" s="11" t="s">
        <v>55</v>
      </c>
      <c r="T1" s="58" t="e" vm="1">
        <v>#VALUE!</v>
      </c>
      <c r="U1" s="58"/>
      <c r="V1" s="58"/>
      <c r="W1" s="58"/>
    </row>
    <row r="2" spans="1:26" x14ac:dyDescent="0.25">
      <c r="A2" s="33" t="s">
        <v>68</v>
      </c>
    </row>
    <row r="3" spans="1:26" ht="21" x14ac:dyDescent="0.25">
      <c r="A3" s="41" t="s">
        <v>57</v>
      </c>
    </row>
    <row r="5" spans="1:26" ht="21" customHeight="1" x14ac:dyDescent="0.25">
      <c r="G5" s="2"/>
      <c r="H5" s="2"/>
      <c r="I5" s="2"/>
      <c r="J5" s="2"/>
      <c r="K5" s="2"/>
      <c r="L5" s="2"/>
      <c r="M5" s="2"/>
      <c r="N5" s="2" t="s">
        <v>26</v>
      </c>
      <c r="O5" s="2" t="s">
        <v>26</v>
      </c>
      <c r="P5" s="2" t="s">
        <v>26</v>
      </c>
      <c r="Q5" s="2" t="s">
        <v>26</v>
      </c>
      <c r="R5" s="2" t="s">
        <v>26</v>
      </c>
      <c r="S5" s="2" t="s">
        <v>26</v>
      </c>
      <c r="T5" s="2" t="s">
        <v>26</v>
      </c>
      <c r="U5" s="2" t="s">
        <v>26</v>
      </c>
      <c r="V5" s="2" t="s">
        <v>26</v>
      </c>
      <c r="Z5" s="33" t="s">
        <v>67</v>
      </c>
    </row>
    <row r="6" spans="1:26" ht="22.5" customHeight="1" thickBot="1" x14ac:dyDescent="0.3">
      <c r="A6" s="4" t="s">
        <v>12</v>
      </c>
      <c r="B6" s="4"/>
      <c r="C6" s="5"/>
      <c r="D6" s="5"/>
      <c r="F6" s="2"/>
      <c r="G6" s="8">
        <f>IF(G5="x",G8,IF(OR(ISBLANK($C$9),$C$9="x"),G8,$C$9))</f>
        <v>24</v>
      </c>
      <c r="H6" s="8">
        <f t="shared" ref="H6:V6" si="0">IF(OR(ISBLANK($C$9),$C$9="x"),H8,$C$9)</f>
        <v>24</v>
      </c>
      <c r="I6" s="8">
        <f t="shared" si="0"/>
        <v>24</v>
      </c>
      <c r="J6" s="8">
        <f t="shared" si="0"/>
        <v>24</v>
      </c>
      <c r="K6" s="8">
        <f t="shared" si="0"/>
        <v>24</v>
      </c>
      <c r="L6" s="8">
        <f t="shared" si="0"/>
        <v>24</v>
      </c>
      <c r="M6" s="8">
        <f t="shared" si="0"/>
        <v>24</v>
      </c>
      <c r="N6" s="8">
        <f t="shared" si="0"/>
        <v>24</v>
      </c>
      <c r="O6" s="8">
        <f t="shared" si="0"/>
        <v>24</v>
      </c>
      <c r="P6" s="8">
        <f t="shared" si="0"/>
        <v>24</v>
      </c>
      <c r="Q6" s="8">
        <f t="shared" si="0"/>
        <v>24</v>
      </c>
      <c r="R6" s="8">
        <f t="shared" si="0"/>
        <v>24</v>
      </c>
      <c r="S6" s="8">
        <f t="shared" si="0"/>
        <v>24</v>
      </c>
      <c r="T6" s="8">
        <f t="shared" si="0"/>
        <v>24</v>
      </c>
      <c r="U6" s="8">
        <f t="shared" si="0"/>
        <v>24</v>
      </c>
      <c r="V6" s="8">
        <f t="shared" si="0"/>
        <v>24</v>
      </c>
      <c r="W6" s="2"/>
      <c r="X6" s="2"/>
    </row>
    <row r="7" spans="1:26" ht="26.25" customHeight="1" thickTop="1" x14ac:dyDescent="0.25">
      <c r="B7" s="2" t="s">
        <v>28</v>
      </c>
      <c r="C7" s="3">
        <v>150</v>
      </c>
      <c r="E7" s="2" t="s">
        <v>26</v>
      </c>
      <c r="F7" s="9">
        <f t="shared" ref="F7:F27" si="1">IF(E7="x",H7,IF(OR(ISBLANK($C$7),$C$7="x"),H7,$C$7))</f>
        <v>24</v>
      </c>
      <c r="G7" s="29">
        <f>IF($C$12,SUM(F7,G6,H7,G8)/4,$C$11)</f>
        <v>24</v>
      </c>
      <c r="H7" s="29">
        <f t="shared" ref="H7:V7" si="2">IF($C$12,SUM(G7,H6,I7,H8)/4,$C$11)</f>
        <v>24</v>
      </c>
      <c r="I7" s="29">
        <f t="shared" si="2"/>
        <v>24</v>
      </c>
      <c r="J7" s="29">
        <f t="shared" si="2"/>
        <v>24</v>
      </c>
      <c r="K7" s="29">
        <f t="shared" si="2"/>
        <v>24</v>
      </c>
      <c r="L7" s="29">
        <f t="shared" si="2"/>
        <v>24</v>
      </c>
      <c r="M7" s="29">
        <f t="shared" si="2"/>
        <v>24</v>
      </c>
      <c r="N7" s="29">
        <f t="shared" si="2"/>
        <v>24</v>
      </c>
      <c r="O7" s="29">
        <f t="shared" si="2"/>
        <v>24</v>
      </c>
      <c r="P7" s="29">
        <f t="shared" si="2"/>
        <v>24</v>
      </c>
      <c r="Q7" s="29">
        <f t="shared" si="2"/>
        <v>24</v>
      </c>
      <c r="R7" s="29">
        <f t="shared" si="2"/>
        <v>24</v>
      </c>
      <c r="S7" s="29">
        <f t="shared" si="2"/>
        <v>24</v>
      </c>
      <c r="T7" s="29">
        <f t="shared" si="2"/>
        <v>24</v>
      </c>
      <c r="U7" s="29">
        <f t="shared" si="2"/>
        <v>24</v>
      </c>
      <c r="V7" s="29">
        <f t="shared" si="2"/>
        <v>24</v>
      </c>
      <c r="W7" s="7">
        <f>IF(X7="x",U7,IF(OR(ISBLANK($C$8),$C$8="x"),U7,$C$8))</f>
        <v>24</v>
      </c>
      <c r="X7" s="2" t="s">
        <v>26</v>
      </c>
    </row>
    <row r="8" spans="1:26" ht="26.25" customHeight="1" x14ac:dyDescent="0.25">
      <c r="B8" s="2" t="s">
        <v>29</v>
      </c>
      <c r="C8" s="3">
        <v>150</v>
      </c>
      <c r="E8" s="2" t="s">
        <v>26</v>
      </c>
      <c r="F8" s="9">
        <f t="shared" si="1"/>
        <v>24</v>
      </c>
      <c r="G8" s="29">
        <f t="shared" ref="G8:V8" si="3">IF($C$12,SUM(F8,G7,H8,G9)/4,$C$11)</f>
        <v>24</v>
      </c>
      <c r="H8" s="29">
        <f t="shared" si="3"/>
        <v>24</v>
      </c>
      <c r="I8" s="29">
        <f t="shared" si="3"/>
        <v>24</v>
      </c>
      <c r="J8" s="29">
        <f t="shared" si="3"/>
        <v>24</v>
      </c>
      <c r="K8" s="29">
        <f t="shared" si="3"/>
        <v>24</v>
      </c>
      <c r="L8" s="29">
        <f t="shared" si="3"/>
        <v>24</v>
      </c>
      <c r="M8" s="29">
        <f t="shared" si="3"/>
        <v>24</v>
      </c>
      <c r="N8" s="29">
        <f t="shared" si="3"/>
        <v>24</v>
      </c>
      <c r="O8" s="29">
        <f t="shared" si="3"/>
        <v>24</v>
      </c>
      <c r="P8" s="29">
        <f t="shared" si="3"/>
        <v>24</v>
      </c>
      <c r="Q8" s="29">
        <f t="shared" si="3"/>
        <v>24</v>
      </c>
      <c r="R8" s="29">
        <f t="shared" si="3"/>
        <v>24</v>
      </c>
      <c r="S8" s="29">
        <f t="shared" si="3"/>
        <v>24</v>
      </c>
      <c r="T8" s="29">
        <f t="shared" si="3"/>
        <v>24</v>
      </c>
      <c r="U8" s="29">
        <f t="shared" si="3"/>
        <v>24</v>
      </c>
      <c r="V8" s="29">
        <f t="shared" si="3"/>
        <v>24</v>
      </c>
      <c r="W8" s="7">
        <f>IF(X8="x",U8,IF(OR(ISBLANK($C$8),$C$8="x"),U8,$C$8))</f>
        <v>24</v>
      </c>
      <c r="X8" s="2" t="s">
        <v>26</v>
      </c>
    </row>
    <row r="9" spans="1:26" ht="26.25" customHeight="1" x14ac:dyDescent="0.25">
      <c r="B9" s="2" t="s">
        <v>30</v>
      </c>
      <c r="C9" s="3">
        <v>24</v>
      </c>
      <c r="E9" s="2" t="s">
        <v>26</v>
      </c>
      <c r="F9" s="9">
        <f t="shared" si="1"/>
        <v>24</v>
      </c>
      <c r="G9" s="29">
        <f t="shared" ref="G9:V9" si="4">IF($C$12,SUM(F9,G8,H9,G10)/4,$C$11)</f>
        <v>24</v>
      </c>
      <c r="H9" s="29">
        <f t="shared" si="4"/>
        <v>24</v>
      </c>
      <c r="I9" s="29">
        <f t="shared" si="4"/>
        <v>24</v>
      </c>
      <c r="J9" s="29">
        <f t="shared" si="4"/>
        <v>24</v>
      </c>
      <c r="K9" s="29">
        <f t="shared" si="4"/>
        <v>24</v>
      </c>
      <c r="L9" s="29">
        <f t="shared" si="4"/>
        <v>24</v>
      </c>
      <c r="M9" s="29">
        <f t="shared" si="4"/>
        <v>24</v>
      </c>
      <c r="N9" s="29">
        <f t="shared" si="4"/>
        <v>24</v>
      </c>
      <c r="O9" s="29">
        <f t="shared" si="4"/>
        <v>24</v>
      </c>
      <c r="P9" s="29">
        <f t="shared" si="4"/>
        <v>24</v>
      </c>
      <c r="Q9" s="29">
        <f t="shared" si="4"/>
        <v>24</v>
      </c>
      <c r="R9" s="29">
        <f t="shared" si="4"/>
        <v>24</v>
      </c>
      <c r="S9" s="29">
        <f t="shared" si="4"/>
        <v>24</v>
      </c>
      <c r="T9" s="29">
        <f t="shared" si="4"/>
        <v>24</v>
      </c>
      <c r="U9" s="29">
        <f t="shared" si="4"/>
        <v>24</v>
      </c>
      <c r="V9" s="31">
        <f t="shared" si="4"/>
        <v>24</v>
      </c>
      <c r="W9" s="3">
        <f>IF(X9="x",U9+C34,IF(OR(ISBLANK($C$8),$C$8="x"),U9,$C$8))</f>
        <v>263.52095808383234</v>
      </c>
      <c r="X9" s="2" t="s">
        <v>26</v>
      </c>
    </row>
    <row r="10" spans="1:26" ht="26.25" customHeight="1" x14ac:dyDescent="0.25">
      <c r="B10" s="2" t="s">
        <v>31</v>
      </c>
      <c r="C10" s="3">
        <v>0</v>
      </c>
      <c r="E10" s="2" t="s">
        <v>26</v>
      </c>
      <c r="F10" s="9">
        <f t="shared" si="1"/>
        <v>24</v>
      </c>
      <c r="G10" s="29">
        <f t="shared" ref="G10:V10" si="5">IF($C$12,SUM(F10,G9,H10,G11)/4,$C$11)</f>
        <v>24</v>
      </c>
      <c r="H10" s="29">
        <f t="shared" si="5"/>
        <v>24</v>
      </c>
      <c r="I10" s="29">
        <f t="shared" si="5"/>
        <v>24</v>
      </c>
      <c r="J10" s="29">
        <f t="shared" si="5"/>
        <v>24</v>
      </c>
      <c r="K10" s="29">
        <f t="shared" si="5"/>
        <v>24</v>
      </c>
      <c r="L10" s="29">
        <f t="shared" si="5"/>
        <v>24</v>
      </c>
      <c r="M10" s="29">
        <f t="shared" si="5"/>
        <v>24</v>
      </c>
      <c r="N10" s="29">
        <f t="shared" si="5"/>
        <v>24</v>
      </c>
      <c r="O10" s="29">
        <f t="shared" si="5"/>
        <v>24</v>
      </c>
      <c r="P10" s="29">
        <f t="shared" si="5"/>
        <v>24</v>
      </c>
      <c r="Q10" s="29">
        <f t="shared" si="5"/>
        <v>24</v>
      </c>
      <c r="R10" s="29">
        <f t="shared" si="5"/>
        <v>24</v>
      </c>
      <c r="S10" s="29">
        <f t="shared" si="5"/>
        <v>24</v>
      </c>
      <c r="T10" s="29">
        <f t="shared" si="5"/>
        <v>24</v>
      </c>
      <c r="U10" s="29">
        <f t="shared" si="5"/>
        <v>24</v>
      </c>
      <c r="V10" s="29">
        <f t="shared" si="5"/>
        <v>24</v>
      </c>
      <c r="W10" s="7">
        <f t="shared" ref="W10:W27" si="6">IF(X10="x",U10,IF(OR(ISBLANK($C$8),$C$8="x"),U10,$C$8))</f>
        <v>24</v>
      </c>
      <c r="X10" s="2" t="s">
        <v>26</v>
      </c>
    </row>
    <row r="11" spans="1:26" ht="26.25" customHeight="1" x14ac:dyDescent="0.25">
      <c r="B11" s="2" t="s">
        <v>32</v>
      </c>
      <c r="C11" s="3">
        <v>24</v>
      </c>
      <c r="E11" s="2" t="s">
        <v>26</v>
      </c>
      <c r="F11" s="9">
        <f t="shared" si="1"/>
        <v>24</v>
      </c>
      <c r="G11" s="29">
        <f t="shared" ref="G11:V11" si="7">IF($C$12,SUM(F11,G10,H11,G12)/4,$C$11)</f>
        <v>24</v>
      </c>
      <c r="H11" s="29">
        <f t="shared" si="7"/>
        <v>24</v>
      </c>
      <c r="I11" s="29">
        <f t="shared" si="7"/>
        <v>24</v>
      </c>
      <c r="J11" s="29">
        <f t="shared" si="7"/>
        <v>24</v>
      </c>
      <c r="K11" s="29">
        <f t="shared" si="7"/>
        <v>24</v>
      </c>
      <c r="L11" s="29">
        <f t="shared" si="7"/>
        <v>24</v>
      </c>
      <c r="M11" s="29">
        <f t="shared" si="7"/>
        <v>24</v>
      </c>
      <c r="N11" s="29">
        <f t="shared" si="7"/>
        <v>24</v>
      </c>
      <c r="O11" s="29">
        <f t="shared" si="7"/>
        <v>24</v>
      </c>
      <c r="P11" s="29">
        <f t="shared" si="7"/>
        <v>24</v>
      </c>
      <c r="Q11" s="29">
        <f t="shared" si="7"/>
        <v>24</v>
      </c>
      <c r="R11" s="29">
        <f t="shared" si="7"/>
        <v>24</v>
      </c>
      <c r="S11" s="29">
        <f t="shared" si="7"/>
        <v>24</v>
      </c>
      <c r="T11" s="29">
        <f t="shared" si="7"/>
        <v>24</v>
      </c>
      <c r="U11" s="29">
        <f t="shared" si="7"/>
        <v>24</v>
      </c>
      <c r="V11" s="29">
        <f t="shared" si="7"/>
        <v>24</v>
      </c>
      <c r="W11" s="7">
        <f t="shared" si="6"/>
        <v>24</v>
      </c>
      <c r="X11" s="2" t="s">
        <v>26</v>
      </c>
    </row>
    <row r="12" spans="1:26" ht="26.25" customHeight="1" x14ac:dyDescent="0.25">
      <c r="B12" s="61" t="s">
        <v>69</v>
      </c>
      <c r="C12" s="60" t="b">
        <v>0</v>
      </c>
      <c r="E12" s="2" t="s">
        <v>26</v>
      </c>
      <c r="F12" s="9">
        <f t="shared" si="1"/>
        <v>24</v>
      </c>
      <c r="G12" s="29">
        <f t="shared" ref="G12:V12" si="8">IF($C$12,SUM(F12,G11,H12,G13)/4,$C$11)</f>
        <v>24</v>
      </c>
      <c r="H12" s="29">
        <f t="shared" si="8"/>
        <v>24</v>
      </c>
      <c r="I12" s="29">
        <f t="shared" si="8"/>
        <v>24</v>
      </c>
      <c r="J12" s="29">
        <f t="shared" si="8"/>
        <v>24</v>
      </c>
      <c r="K12" s="29">
        <f t="shared" si="8"/>
        <v>24</v>
      </c>
      <c r="L12" s="29">
        <f t="shared" si="8"/>
        <v>24</v>
      </c>
      <c r="M12" s="29">
        <f t="shared" si="8"/>
        <v>24</v>
      </c>
      <c r="N12" s="29">
        <f t="shared" si="8"/>
        <v>24</v>
      </c>
      <c r="O12" s="29">
        <f t="shared" si="8"/>
        <v>24</v>
      </c>
      <c r="P12" s="30">
        <f>IF($C$12,SUM(O12,P11,Q12,P13)/4+IF($C$30,$C$36,0),$C$11)</f>
        <v>24</v>
      </c>
      <c r="Q12" s="29">
        <f t="shared" si="8"/>
        <v>24</v>
      </c>
      <c r="R12" s="29">
        <f t="shared" si="8"/>
        <v>24</v>
      </c>
      <c r="S12" s="29">
        <f t="shared" si="8"/>
        <v>24</v>
      </c>
      <c r="T12" s="29">
        <f t="shared" si="8"/>
        <v>24</v>
      </c>
      <c r="U12" s="29">
        <f t="shared" si="8"/>
        <v>24</v>
      </c>
      <c r="V12" s="29">
        <f t="shared" si="8"/>
        <v>24</v>
      </c>
      <c r="W12" s="7">
        <f t="shared" si="6"/>
        <v>24</v>
      </c>
      <c r="X12" s="2" t="s">
        <v>26</v>
      </c>
    </row>
    <row r="13" spans="1:26" ht="26.25" customHeight="1" x14ac:dyDescent="0.25">
      <c r="A13" s="4" t="s">
        <v>40</v>
      </c>
      <c r="B13" s="4"/>
      <c r="C13" s="5"/>
      <c r="D13" s="5"/>
      <c r="E13" s="2" t="s">
        <v>26</v>
      </c>
      <c r="F13" s="9">
        <f t="shared" si="1"/>
        <v>24</v>
      </c>
      <c r="G13" s="29">
        <f t="shared" ref="G13:V13" si="9">IF($C$12,SUM(F13,G12,H13,G14)/4,$C$11)</f>
        <v>24</v>
      </c>
      <c r="H13" s="29">
        <f t="shared" si="9"/>
        <v>24</v>
      </c>
      <c r="I13" s="29">
        <f t="shared" si="9"/>
        <v>24</v>
      </c>
      <c r="J13" s="29">
        <f t="shared" si="9"/>
        <v>24</v>
      </c>
      <c r="K13" s="29">
        <f t="shared" si="9"/>
        <v>24</v>
      </c>
      <c r="L13" s="29">
        <f t="shared" si="9"/>
        <v>24</v>
      </c>
      <c r="M13" s="29">
        <f t="shared" si="9"/>
        <v>24</v>
      </c>
      <c r="N13" s="29">
        <f t="shared" si="9"/>
        <v>24</v>
      </c>
      <c r="O13" s="29">
        <f t="shared" si="9"/>
        <v>24</v>
      </c>
      <c r="P13" s="29">
        <f t="shared" si="9"/>
        <v>24</v>
      </c>
      <c r="Q13" s="29">
        <f t="shared" si="9"/>
        <v>24</v>
      </c>
      <c r="R13" s="29">
        <f t="shared" si="9"/>
        <v>24</v>
      </c>
      <c r="S13" s="29">
        <f t="shared" si="9"/>
        <v>24</v>
      </c>
      <c r="T13" s="29">
        <f t="shared" si="9"/>
        <v>24</v>
      </c>
      <c r="U13" s="29">
        <f t="shared" si="9"/>
        <v>24</v>
      </c>
      <c r="V13" s="29">
        <f t="shared" si="9"/>
        <v>24</v>
      </c>
      <c r="W13" s="7">
        <f t="shared" si="6"/>
        <v>24</v>
      </c>
      <c r="X13" s="2" t="s">
        <v>26</v>
      </c>
    </row>
    <row r="14" spans="1:26" ht="26.25" customHeight="1" x14ac:dyDescent="0.25">
      <c r="B14" s="14" t="s">
        <v>20</v>
      </c>
      <c r="C14" s="21">
        <v>0.25</v>
      </c>
      <c r="D14" s="12"/>
      <c r="E14" s="2" t="s">
        <v>26</v>
      </c>
      <c r="F14" s="9">
        <f t="shared" si="1"/>
        <v>24</v>
      </c>
      <c r="G14" s="29">
        <f t="shared" ref="G14:V14" si="10">IF($C$12,SUM(F14,G13,H14,G15)/4,$C$11)</f>
        <v>24</v>
      </c>
      <c r="H14" s="29">
        <f t="shared" si="10"/>
        <v>24</v>
      </c>
      <c r="I14" s="29">
        <f t="shared" si="10"/>
        <v>24</v>
      </c>
      <c r="J14" s="29">
        <f t="shared" si="10"/>
        <v>24</v>
      </c>
      <c r="K14" s="29">
        <f t="shared" si="10"/>
        <v>24</v>
      </c>
      <c r="L14" s="29">
        <f t="shared" si="10"/>
        <v>24</v>
      </c>
      <c r="M14" s="29">
        <f t="shared" si="10"/>
        <v>24</v>
      </c>
      <c r="N14" s="29">
        <f t="shared" si="10"/>
        <v>24</v>
      </c>
      <c r="O14" s="29">
        <f t="shared" si="10"/>
        <v>24</v>
      </c>
      <c r="P14" s="29">
        <f t="shared" si="10"/>
        <v>24</v>
      </c>
      <c r="Q14" s="29">
        <f t="shared" si="10"/>
        <v>24</v>
      </c>
      <c r="R14" s="29">
        <f t="shared" si="10"/>
        <v>24</v>
      </c>
      <c r="S14" s="29">
        <f t="shared" si="10"/>
        <v>24</v>
      </c>
      <c r="T14" s="29">
        <f t="shared" si="10"/>
        <v>24</v>
      </c>
      <c r="U14" s="29">
        <f t="shared" si="10"/>
        <v>24</v>
      </c>
      <c r="V14" s="29">
        <f t="shared" si="10"/>
        <v>24</v>
      </c>
      <c r="W14" s="7">
        <f t="shared" si="6"/>
        <v>24</v>
      </c>
      <c r="X14" s="2" t="s">
        <v>26</v>
      </c>
    </row>
    <row r="15" spans="1:26" ht="26.25" customHeight="1" x14ac:dyDescent="0.25">
      <c r="B15" s="14" t="s">
        <v>42</v>
      </c>
      <c r="C15" s="21">
        <v>0.01</v>
      </c>
      <c r="D15" s="12"/>
      <c r="E15" s="2" t="s">
        <v>26</v>
      </c>
      <c r="F15" s="9">
        <f t="shared" si="1"/>
        <v>24</v>
      </c>
      <c r="G15" s="29">
        <f t="shared" ref="G15:V15" si="11">IF($C$12,SUM(F15,G14,H15,G16)/4,$C$11)</f>
        <v>24</v>
      </c>
      <c r="H15" s="29">
        <f t="shared" si="11"/>
        <v>24</v>
      </c>
      <c r="I15" s="29">
        <f t="shared" si="11"/>
        <v>24</v>
      </c>
      <c r="J15" s="29">
        <f t="shared" si="11"/>
        <v>24</v>
      </c>
      <c r="K15" s="29">
        <f t="shared" si="11"/>
        <v>24</v>
      </c>
      <c r="L15" s="29">
        <f t="shared" si="11"/>
        <v>24</v>
      </c>
      <c r="M15" s="29">
        <f t="shared" si="11"/>
        <v>24</v>
      </c>
      <c r="N15" s="29">
        <f t="shared" si="11"/>
        <v>24</v>
      </c>
      <c r="O15" s="29">
        <f t="shared" si="11"/>
        <v>24</v>
      </c>
      <c r="P15" s="29">
        <f t="shared" si="11"/>
        <v>24</v>
      </c>
      <c r="Q15" s="29">
        <f t="shared" si="11"/>
        <v>24</v>
      </c>
      <c r="R15" s="29">
        <f t="shared" si="11"/>
        <v>24</v>
      </c>
      <c r="S15" s="29">
        <f t="shared" si="11"/>
        <v>24</v>
      </c>
      <c r="T15" s="29">
        <f t="shared" si="11"/>
        <v>24</v>
      </c>
      <c r="U15" s="29">
        <f t="shared" si="11"/>
        <v>24</v>
      </c>
      <c r="V15" s="29">
        <f t="shared" si="11"/>
        <v>24</v>
      </c>
      <c r="W15" s="7">
        <f t="shared" si="6"/>
        <v>24</v>
      </c>
      <c r="X15" s="2" t="s">
        <v>26</v>
      </c>
    </row>
    <row r="16" spans="1:26" ht="26.25" customHeight="1" x14ac:dyDescent="0.25">
      <c r="A16" s="4" t="s">
        <v>22</v>
      </c>
      <c r="B16" s="4"/>
      <c r="C16" s="5"/>
      <c r="D16" s="5"/>
      <c r="E16" s="2" t="s">
        <v>26</v>
      </c>
      <c r="F16" s="9">
        <f t="shared" si="1"/>
        <v>24</v>
      </c>
      <c r="G16" s="29">
        <f t="shared" ref="G16:V16" si="12">IF($C$12,SUM(F16,G15,H16,G17)/4,$C$11)</f>
        <v>24</v>
      </c>
      <c r="H16" s="29">
        <f t="shared" si="12"/>
        <v>24</v>
      </c>
      <c r="I16" s="29">
        <f t="shared" si="12"/>
        <v>24</v>
      </c>
      <c r="J16" s="29">
        <f t="shared" si="12"/>
        <v>24</v>
      </c>
      <c r="K16" s="29">
        <f t="shared" si="12"/>
        <v>24</v>
      </c>
      <c r="L16" s="29">
        <f t="shared" si="12"/>
        <v>24</v>
      </c>
      <c r="M16" s="29">
        <f t="shared" si="12"/>
        <v>24</v>
      </c>
      <c r="N16" s="29">
        <f t="shared" si="12"/>
        <v>24</v>
      </c>
      <c r="O16" s="29">
        <f t="shared" si="12"/>
        <v>24</v>
      </c>
      <c r="P16" s="29">
        <f t="shared" si="12"/>
        <v>24</v>
      </c>
      <c r="Q16" s="29">
        <f t="shared" si="12"/>
        <v>24</v>
      </c>
      <c r="R16" s="29">
        <f t="shared" si="12"/>
        <v>24</v>
      </c>
      <c r="S16" s="29">
        <f t="shared" si="12"/>
        <v>24</v>
      </c>
      <c r="T16" s="29">
        <f t="shared" si="12"/>
        <v>24</v>
      </c>
      <c r="U16" s="29">
        <f t="shared" si="12"/>
        <v>24</v>
      </c>
      <c r="V16" s="29">
        <f t="shared" si="12"/>
        <v>24</v>
      </c>
      <c r="W16" s="7">
        <f t="shared" si="6"/>
        <v>24</v>
      </c>
      <c r="X16" s="2" t="s">
        <v>26</v>
      </c>
    </row>
    <row r="17" spans="1:24" ht="26.25" customHeight="1" x14ac:dyDescent="0.25">
      <c r="B17" s="2" t="s">
        <v>3</v>
      </c>
      <c r="C17" s="2">
        <v>0</v>
      </c>
      <c r="E17" s="2"/>
      <c r="F17" s="9">
        <f t="shared" si="1"/>
        <v>150</v>
      </c>
      <c r="G17" s="29">
        <f t="shared" ref="G17:V17" si="13">IF($C$12,SUM(F17,G16,H17,G18)/4,$C$11)</f>
        <v>24</v>
      </c>
      <c r="H17" s="29">
        <f t="shared" si="13"/>
        <v>24</v>
      </c>
      <c r="I17" s="29">
        <f t="shared" si="13"/>
        <v>24</v>
      </c>
      <c r="J17" s="29">
        <f t="shared" si="13"/>
        <v>24</v>
      </c>
      <c r="K17" s="29">
        <f t="shared" si="13"/>
        <v>24</v>
      </c>
      <c r="L17" s="29">
        <f t="shared" si="13"/>
        <v>24</v>
      </c>
      <c r="M17" s="29">
        <f t="shared" si="13"/>
        <v>24</v>
      </c>
      <c r="N17" s="29">
        <f t="shared" si="13"/>
        <v>24</v>
      </c>
      <c r="O17" s="29">
        <f t="shared" si="13"/>
        <v>24</v>
      </c>
      <c r="P17" s="29">
        <f t="shared" si="13"/>
        <v>24</v>
      </c>
      <c r="Q17" s="29">
        <f t="shared" si="13"/>
        <v>24</v>
      </c>
      <c r="R17" s="29">
        <f t="shared" si="13"/>
        <v>24</v>
      </c>
      <c r="S17" s="29">
        <f t="shared" si="13"/>
        <v>24</v>
      </c>
      <c r="T17" s="29">
        <f t="shared" si="13"/>
        <v>24</v>
      </c>
      <c r="U17" s="29">
        <f t="shared" si="13"/>
        <v>24</v>
      </c>
      <c r="V17" s="29">
        <f t="shared" si="13"/>
        <v>24</v>
      </c>
      <c r="W17" s="7">
        <f t="shared" si="6"/>
        <v>24</v>
      </c>
      <c r="X17" s="2" t="s">
        <v>26</v>
      </c>
    </row>
    <row r="18" spans="1:24" ht="26.25" customHeight="1" x14ac:dyDescent="0.25">
      <c r="B18" s="2" t="s">
        <v>4</v>
      </c>
      <c r="C18" s="2">
        <v>60</v>
      </c>
      <c r="E18" s="2"/>
      <c r="F18" s="9">
        <f t="shared" si="1"/>
        <v>150</v>
      </c>
      <c r="G18" s="29">
        <f t="shared" ref="G18:V18" si="14">IF($C$12,SUM(F18,G17,H18,G19)/4,$C$11)</f>
        <v>24</v>
      </c>
      <c r="H18" s="29">
        <f t="shared" si="14"/>
        <v>24</v>
      </c>
      <c r="I18" s="29">
        <f t="shared" si="14"/>
        <v>24</v>
      </c>
      <c r="J18" s="29">
        <f t="shared" si="14"/>
        <v>24</v>
      </c>
      <c r="K18" s="29">
        <f t="shared" si="14"/>
        <v>24</v>
      </c>
      <c r="L18" s="29">
        <f t="shared" si="14"/>
        <v>24</v>
      </c>
      <c r="M18" s="29">
        <f t="shared" si="14"/>
        <v>24</v>
      </c>
      <c r="N18" s="29">
        <f t="shared" si="14"/>
        <v>24</v>
      </c>
      <c r="O18" s="29">
        <f t="shared" si="14"/>
        <v>24</v>
      </c>
      <c r="P18" s="29">
        <f t="shared" si="14"/>
        <v>24</v>
      </c>
      <c r="Q18" s="29">
        <f t="shared" si="14"/>
        <v>24</v>
      </c>
      <c r="R18" s="29">
        <f t="shared" si="14"/>
        <v>24</v>
      </c>
      <c r="S18" s="29">
        <f t="shared" si="14"/>
        <v>24</v>
      </c>
      <c r="T18" s="29">
        <f t="shared" si="14"/>
        <v>24</v>
      </c>
      <c r="U18" s="29">
        <f t="shared" si="14"/>
        <v>24</v>
      </c>
      <c r="V18" s="29">
        <f t="shared" si="14"/>
        <v>24</v>
      </c>
      <c r="W18" s="7">
        <f t="shared" si="6"/>
        <v>24</v>
      </c>
      <c r="X18" s="2" t="s">
        <v>26</v>
      </c>
    </row>
    <row r="19" spans="1:24" ht="26.25" customHeight="1" x14ac:dyDescent="0.25">
      <c r="B19" s="2" t="s">
        <v>27</v>
      </c>
      <c r="C19" s="2">
        <f>MAX(150,MAX(_xlfn.ANCHORARRAY(G7)))</f>
        <v>150</v>
      </c>
      <c r="E19" s="2"/>
      <c r="F19" s="9">
        <f t="shared" si="1"/>
        <v>150</v>
      </c>
      <c r="G19" s="29">
        <f t="shared" ref="G19:V19" si="15">IF($C$12,SUM(F19,G18,H19,G20)/4,$C$11)</f>
        <v>24</v>
      </c>
      <c r="H19" s="29">
        <f t="shared" si="15"/>
        <v>24</v>
      </c>
      <c r="I19" s="29">
        <f t="shared" si="15"/>
        <v>24</v>
      </c>
      <c r="J19" s="29">
        <f t="shared" si="15"/>
        <v>24</v>
      </c>
      <c r="K19" s="29">
        <f t="shared" si="15"/>
        <v>24</v>
      </c>
      <c r="L19" s="29">
        <f t="shared" si="15"/>
        <v>24</v>
      </c>
      <c r="M19" s="29">
        <f t="shared" si="15"/>
        <v>24</v>
      </c>
      <c r="N19" s="29">
        <f t="shared" si="15"/>
        <v>24</v>
      </c>
      <c r="O19" s="29">
        <f t="shared" si="15"/>
        <v>24</v>
      </c>
      <c r="P19" s="29">
        <f t="shared" si="15"/>
        <v>24</v>
      </c>
      <c r="Q19" s="29">
        <f t="shared" si="15"/>
        <v>24</v>
      </c>
      <c r="R19" s="29">
        <f t="shared" si="15"/>
        <v>24</v>
      </c>
      <c r="S19" s="29">
        <f t="shared" si="15"/>
        <v>24</v>
      </c>
      <c r="T19" s="29">
        <f t="shared" si="15"/>
        <v>24</v>
      </c>
      <c r="U19" s="29">
        <f t="shared" si="15"/>
        <v>24</v>
      </c>
      <c r="V19" s="29">
        <f t="shared" si="15"/>
        <v>24</v>
      </c>
      <c r="W19" s="7">
        <f t="shared" si="6"/>
        <v>24</v>
      </c>
      <c r="X19" s="2" t="s">
        <v>26</v>
      </c>
    </row>
    <row r="20" spans="1:24" ht="26.25" customHeight="1" x14ac:dyDescent="0.25">
      <c r="E20" s="2"/>
      <c r="F20" s="9">
        <f t="shared" si="1"/>
        <v>150</v>
      </c>
      <c r="G20" s="29">
        <f t="shared" ref="G20:V20" si="16">IF($C$12,SUM(F20,G19,H20,G21)/4,$C$11)</f>
        <v>24</v>
      </c>
      <c r="H20" s="29">
        <f t="shared" si="16"/>
        <v>24</v>
      </c>
      <c r="I20" s="29">
        <f t="shared" si="16"/>
        <v>24</v>
      </c>
      <c r="J20" s="29">
        <f t="shared" si="16"/>
        <v>24</v>
      </c>
      <c r="K20" s="29">
        <f t="shared" si="16"/>
        <v>24</v>
      </c>
      <c r="L20" s="29">
        <f t="shared" si="16"/>
        <v>24</v>
      </c>
      <c r="M20" s="29">
        <f t="shared" si="16"/>
        <v>24</v>
      </c>
      <c r="N20" s="29">
        <f t="shared" si="16"/>
        <v>24</v>
      </c>
      <c r="O20" s="29">
        <f t="shared" si="16"/>
        <v>24</v>
      </c>
      <c r="P20" s="29">
        <f t="shared" si="16"/>
        <v>24</v>
      </c>
      <c r="Q20" s="29">
        <f t="shared" si="16"/>
        <v>24</v>
      </c>
      <c r="R20" s="29">
        <f t="shared" si="16"/>
        <v>24</v>
      </c>
      <c r="S20" s="29">
        <f t="shared" si="16"/>
        <v>24</v>
      </c>
      <c r="T20" s="29">
        <f t="shared" si="16"/>
        <v>24</v>
      </c>
      <c r="U20" s="29">
        <f t="shared" si="16"/>
        <v>24</v>
      </c>
      <c r="V20" s="29">
        <f t="shared" si="16"/>
        <v>24</v>
      </c>
      <c r="W20" s="7">
        <f t="shared" si="6"/>
        <v>24</v>
      </c>
      <c r="X20" s="2" t="s">
        <v>26</v>
      </c>
    </row>
    <row r="21" spans="1:24" ht="26.25" customHeight="1" x14ac:dyDescent="0.25">
      <c r="A21" s="4" t="s">
        <v>8</v>
      </c>
      <c r="B21" s="4"/>
      <c r="C21" s="5"/>
      <c r="D21" s="5"/>
      <c r="E21" s="2"/>
      <c r="F21" s="9">
        <f t="shared" si="1"/>
        <v>150</v>
      </c>
      <c r="G21" s="29">
        <f t="shared" ref="G21:V21" si="17">IF($C$12,SUM(F21,G20,H21,G22)/4,$C$11)</f>
        <v>24</v>
      </c>
      <c r="H21" s="29">
        <f t="shared" si="17"/>
        <v>24</v>
      </c>
      <c r="I21" s="29">
        <f t="shared" si="17"/>
        <v>24</v>
      </c>
      <c r="J21" s="29">
        <f t="shared" si="17"/>
        <v>24</v>
      </c>
      <c r="K21" s="29">
        <f t="shared" si="17"/>
        <v>24</v>
      </c>
      <c r="L21" s="29">
        <f t="shared" si="17"/>
        <v>24</v>
      </c>
      <c r="M21" s="29">
        <f t="shared" si="17"/>
        <v>24</v>
      </c>
      <c r="N21" s="29">
        <f t="shared" si="17"/>
        <v>24</v>
      </c>
      <c r="O21" s="29">
        <f t="shared" si="17"/>
        <v>24</v>
      </c>
      <c r="P21" s="29">
        <f t="shared" si="17"/>
        <v>24</v>
      </c>
      <c r="Q21" s="29">
        <f t="shared" si="17"/>
        <v>24</v>
      </c>
      <c r="R21" s="29">
        <f t="shared" si="17"/>
        <v>24</v>
      </c>
      <c r="S21" s="29">
        <f t="shared" si="17"/>
        <v>24</v>
      </c>
      <c r="T21" s="29">
        <f t="shared" si="17"/>
        <v>24</v>
      </c>
      <c r="U21" s="29">
        <f t="shared" si="17"/>
        <v>24</v>
      </c>
      <c r="V21" s="29">
        <f t="shared" si="17"/>
        <v>24</v>
      </c>
      <c r="W21" s="7">
        <f t="shared" si="6"/>
        <v>24</v>
      </c>
      <c r="X21" s="2" t="s">
        <v>26</v>
      </c>
    </row>
    <row r="22" spans="1:24" ht="26.25" customHeight="1" x14ac:dyDescent="0.25">
      <c r="B22" s="14" t="s">
        <v>19</v>
      </c>
      <c r="C22" s="24" t="s">
        <v>23</v>
      </c>
      <c r="D22" s="12"/>
      <c r="E22" s="2"/>
      <c r="F22" s="9">
        <f t="shared" si="1"/>
        <v>150</v>
      </c>
      <c r="G22" s="29">
        <f t="shared" ref="G22:V22" si="18">IF($C$12,SUM(F22,G21,H22,G23)/4,$C$11)</f>
        <v>24</v>
      </c>
      <c r="H22" s="29">
        <f t="shared" si="18"/>
        <v>24</v>
      </c>
      <c r="I22" s="29">
        <f t="shared" si="18"/>
        <v>24</v>
      </c>
      <c r="J22" s="29">
        <f t="shared" si="18"/>
        <v>24</v>
      </c>
      <c r="K22" s="29">
        <f t="shared" si="18"/>
        <v>24</v>
      </c>
      <c r="L22" s="29">
        <f t="shared" si="18"/>
        <v>24</v>
      </c>
      <c r="M22" s="29">
        <f t="shared" si="18"/>
        <v>24</v>
      </c>
      <c r="N22" s="29">
        <f t="shared" si="18"/>
        <v>24</v>
      </c>
      <c r="O22" s="29">
        <f t="shared" si="18"/>
        <v>24</v>
      </c>
      <c r="P22" s="29">
        <f t="shared" si="18"/>
        <v>24</v>
      </c>
      <c r="Q22" s="29">
        <f t="shared" si="18"/>
        <v>24</v>
      </c>
      <c r="R22" s="29">
        <f t="shared" si="18"/>
        <v>24</v>
      </c>
      <c r="S22" s="29">
        <f t="shared" si="18"/>
        <v>24</v>
      </c>
      <c r="T22" s="29">
        <f t="shared" si="18"/>
        <v>24</v>
      </c>
      <c r="U22" s="29">
        <f t="shared" si="18"/>
        <v>24</v>
      </c>
      <c r="V22" s="29">
        <f t="shared" si="18"/>
        <v>24</v>
      </c>
      <c r="W22" s="7">
        <f t="shared" si="6"/>
        <v>24</v>
      </c>
      <c r="X22" s="2" t="s">
        <v>26</v>
      </c>
    </row>
    <row r="23" spans="1:24" ht="26.25" customHeight="1" x14ac:dyDescent="0.25">
      <c r="B23" s="14" t="s">
        <v>21</v>
      </c>
      <c r="C23" s="12">
        <f>_xlfn.XLOOKUP(C22,_Materials,_ThConductivity)</f>
        <v>167</v>
      </c>
      <c r="D23" s="12"/>
      <c r="E23" s="2"/>
      <c r="F23" s="9">
        <f t="shared" si="1"/>
        <v>150</v>
      </c>
      <c r="G23" s="29">
        <f t="shared" ref="G23:V23" si="19">IF($C$12,SUM(F23,G22,H23,G24)/4,$C$11)</f>
        <v>24</v>
      </c>
      <c r="H23" s="29">
        <f t="shared" si="19"/>
        <v>24</v>
      </c>
      <c r="I23" s="29">
        <f t="shared" si="19"/>
        <v>24</v>
      </c>
      <c r="J23" s="29">
        <f t="shared" si="19"/>
        <v>24</v>
      </c>
      <c r="K23" s="29">
        <f t="shared" si="19"/>
        <v>24</v>
      </c>
      <c r="L23" s="29">
        <f t="shared" si="19"/>
        <v>24</v>
      </c>
      <c r="M23" s="29">
        <f t="shared" si="19"/>
        <v>24</v>
      </c>
      <c r="N23" s="29">
        <f t="shared" si="19"/>
        <v>24</v>
      </c>
      <c r="O23" s="29">
        <f t="shared" si="19"/>
        <v>24</v>
      </c>
      <c r="P23" s="29">
        <f t="shared" si="19"/>
        <v>24</v>
      </c>
      <c r="Q23" s="29">
        <f t="shared" si="19"/>
        <v>24</v>
      </c>
      <c r="R23" s="29">
        <f t="shared" si="19"/>
        <v>24</v>
      </c>
      <c r="S23" s="29">
        <f t="shared" si="19"/>
        <v>24</v>
      </c>
      <c r="T23" s="29">
        <f t="shared" si="19"/>
        <v>24</v>
      </c>
      <c r="U23" s="29">
        <f t="shared" si="19"/>
        <v>24</v>
      </c>
      <c r="V23" s="29">
        <f t="shared" si="19"/>
        <v>24</v>
      </c>
      <c r="W23" s="7">
        <f t="shared" si="6"/>
        <v>24</v>
      </c>
      <c r="X23" s="2" t="s">
        <v>26</v>
      </c>
    </row>
    <row r="24" spans="1:24" ht="26.25" customHeight="1" x14ac:dyDescent="0.25">
      <c r="B24" s="14" t="s">
        <v>15</v>
      </c>
      <c r="C24" s="12">
        <f>_xlfn.XLOOKUP(C22,_Materials,_Density)</f>
        <v>2700</v>
      </c>
      <c r="D24" s="12"/>
      <c r="E24" s="2"/>
      <c r="F24" s="9">
        <f t="shared" si="1"/>
        <v>150</v>
      </c>
      <c r="G24" s="29">
        <f t="shared" ref="G24:V24" si="20">IF($C$12,SUM(F24,G23,H24,G25)/4,$C$11)</f>
        <v>24</v>
      </c>
      <c r="H24" s="29">
        <f t="shared" si="20"/>
        <v>24</v>
      </c>
      <c r="I24" s="29">
        <f t="shared" si="20"/>
        <v>24</v>
      </c>
      <c r="J24" s="29">
        <f t="shared" si="20"/>
        <v>24</v>
      </c>
      <c r="K24" s="29">
        <f t="shared" si="20"/>
        <v>24</v>
      </c>
      <c r="L24" s="29">
        <f t="shared" si="20"/>
        <v>24</v>
      </c>
      <c r="M24" s="29">
        <f t="shared" si="20"/>
        <v>24</v>
      </c>
      <c r="N24" s="29">
        <f t="shared" si="20"/>
        <v>24</v>
      </c>
      <c r="O24" s="29">
        <f t="shared" si="20"/>
        <v>24</v>
      </c>
      <c r="P24" s="29">
        <f t="shared" si="20"/>
        <v>24</v>
      </c>
      <c r="Q24" s="29">
        <f t="shared" si="20"/>
        <v>24</v>
      </c>
      <c r="R24" s="29">
        <f t="shared" si="20"/>
        <v>24</v>
      </c>
      <c r="S24" s="29">
        <f t="shared" si="20"/>
        <v>24</v>
      </c>
      <c r="T24" s="29">
        <f t="shared" si="20"/>
        <v>24</v>
      </c>
      <c r="U24" s="29">
        <f t="shared" si="20"/>
        <v>24</v>
      </c>
      <c r="V24" s="29">
        <f t="shared" si="20"/>
        <v>24</v>
      </c>
      <c r="W24" s="7">
        <f t="shared" si="6"/>
        <v>24</v>
      </c>
      <c r="X24" s="2" t="s">
        <v>26</v>
      </c>
    </row>
    <row r="25" spans="1:24" ht="26.25" customHeight="1" x14ac:dyDescent="0.25">
      <c r="B25" s="14" t="s">
        <v>16</v>
      </c>
      <c r="C25" s="12">
        <f>_xlfn.XLOOKUP(C22,_Materials,_SpHeat)</f>
        <v>896</v>
      </c>
      <c r="D25" s="12"/>
      <c r="E25" s="2" t="s">
        <v>26</v>
      </c>
      <c r="F25" s="9">
        <f t="shared" si="1"/>
        <v>24</v>
      </c>
      <c r="G25" s="29">
        <f t="shared" ref="G25:V25" si="21">IF($C$12,SUM(F25,G24,H25,G26)/4,$C$11)</f>
        <v>24</v>
      </c>
      <c r="H25" s="29">
        <f t="shared" si="21"/>
        <v>24</v>
      </c>
      <c r="I25" s="29">
        <f t="shared" si="21"/>
        <v>24</v>
      </c>
      <c r="J25" s="29">
        <f t="shared" si="21"/>
        <v>24</v>
      </c>
      <c r="K25" s="29">
        <f t="shared" si="21"/>
        <v>24</v>
      </c>
      <c r="L25" s="29">
        <f t="shared" si="21"/>
        <v>24</v>
      </c>
      <c r="M25" s="29">
        <f t="shared" si="21"/>
        <v>24</v>
      </c>
      <c r="N25" s="29">
        <f t="shared" si="21"/>
        <v>24</v>
      </c>
      <c r="O25" s="29">
        <f t="shared" si="21"/>
        <v>24</v>
      </c>
      <c r="P25" s="29">
        <f t="shared" si="21"/>
        <v>24</v>
      </c>
      <c r="Q25" s="29">
        <f t="shared" si="21"/>
        <v>24</v>
      </c>
      <c r="R25" s="29">
        <f t="shared" si="21"/>
        <v>24</v>
      </c>
      <c r="S25" s="29">
        <f t="shared" si="21"/>
        <v>24</v>
      </c>
      <c r="T25" s="29">
        <f t="shared" si="21"/>
        <v>24</v>
      </c>
      <c r="U25" s="29">
        <f t="shared" si="21"/>
        <v>24</v>
      </c>
      <c r="V25" s="29">
        <f t="shared" si="21"/>
        <v>24</v>
      </c>
      <c r="W25" s="7">
        <f t="shared" si="6"/>
        <v>24</v>
      </c>
      <c r="X25" s="2" t="s">
        <v>26</v>
      </c>
    </row>
    <row r="26" spans="1:24" ht="26.25" customHeight="1" x14ac:dyDescent="0.25">
      <c r="B26" s="14" t="s">
        <v>34</v>
      </c>
      <c r="C26" s="12">
        <f>_k/(_rho*_cp)</f>
        <v>6.9031084656084657E-5</v>
      </c>
      <c r="D26" s="12"/>
      <c r="E26" s="2" t="s">
        <v>26</v>
      </c>
      <c r="F26" s="9">
        <f t="shared" si="1"/>
        <v>24</v>
      </c>
      <c r="G26" s="29">
        <f t="shared" ref="G26:V26" si="22">IF($C$12,SUM(F26,G25,H26,G27)/4,$C$11)</f>
        <v>24</v>
      </c>
      <c r="H26" s="29">
        <f t="shared" si="22"/>
        <v>24</v>
      </c>
      <c r="I26" s="29">
        <f t="shared" si="22"/>
        <v>24</v>
      </c>
      <c r="J26" s="29">
        <f t="shared" si="22"/>
        <v>24</v>
      </c>
      <c r="K26" s="29">
        <f t="shared" si="22"/>
        <v>24</v>
      </c>
      <c r="L26" s="29">
        <f t="shared" si="22"/>
        <v>24</v>
      </c>
      <c r="M26" s="29">
        <f t="shared" si="22"/>
        <v>24</v>
      </c>
      <c r="N26" s="29">
        <f t="shared" si="22"/>
        <v>24</v>
      </c>
      <c r="O26" s="29">
        <f t="shared" si="22"/>
        <v>24</v>
      </c>
      <c r="P26" s="29">
        <f t="shared" si="22"/>
        <v>24</v>
      </c>
      <c r="Q26" s="29">
        <f t="shared" si="22"/>
        <v>24</v>
      </c>
      <c r="R26" s="29">
        <f t="shared" si="22"/>
        <v>24</v>
      </c>
      <c r="S26" s="29">
        <f t="shared" si="22"/>
        <v>24</v>
      </c>
      <c r="T26" s="29">
        <f t="shared" si="22"/>
        <v>24</v>
      </c>
      <c r="U26" s="29">
        <f t="shared" si="22"/>
        <v>24</v>
      </c>
      <c r="V26" s="29">
        <f t="shared" si="22"/>
        <v>24</v>
      </c>
      <c r="W26" s="7">
        <f t="shared" si="6"/>
        <v>24</v>
      </c>
      <c r="X26" s="2" t="s">
        <v>26</v>
      </c>
    </row>
    <row r="27" spans="1:24" ht="26.25" customHeight="1" thickBot="1" x14ac:dyDescent="0.3">
      <c r="B27" s="14" t="s">
        <v>18</v>
      </c>
      <c r="C27" s="12">
        <f>_alpha*_dt/_dx^2</f>
        <v>0.17257771164021163</v>
      </c>
      <c r="D27" s="13" t="s">
        <v>7</v>
      </c>
      <c r="E27" s="2" t="s">
        <v>26</v>
      </c>
      <c r="F27" s="9">
        <f t="shared" si="1"/>
        <v>24</v>
      </c>
      <c r="G27" s="29">
        <f t="shared" ref="G27:V27" si="23">IF($C$12,SUM(F27,G26,H27,G28)/4,$C$11)</f>
        <v>24</v>
      </c>
      <c r="H27" s="29">
        <f t="shared" si="23"/>
        <v>24</v>
      </c>
      <c r="I27" s="29">
        <f t="shared" si="23"/>
        <v>24</v>
      </c>
      <c r="J27" s="29">
        <f t="shared" si="23"/>
        <v>24</v>
      </c>
      <c r="K27" s="29">
        <f t="shared" si="23"/>
        <v>24</v>
      </c>
      <c r="L27" s="29">
        <f t="shared" si="23"/>
        <v>24</v>
      </c>
      <c r="M27" s="29">
        <f t="shared" si="23"/>
        <v>24</v>
      </c>
      <c r="N27" s="29">
        <f t="shared" si="23"/>
        <v>24</v>
      </c>
      <c r="O27" s="29">
        <f t="shared" si="23"/>
        <v>24</v>
      </c>
      <c r="P27" s="29">
        <f t="shared" si="23"/>
        <v>24</v>
      </c>
      <c r="Q27" s="29">
        <f t="shared" si="23"/>
        <v>24</v>
      </c>
      <c r="R27" s="29">
        <f t="shared" si="23"/>
        <v>24</v>
      </c>
      <c r="S27" s="29">
        <f t="shared" si="23"/>
        <v>24</v>
      </c>
      <c r="T27" s="29">
        <f t="shared" si="23"/>
        <v>24</v>
      </c>
      <c r="U27" s="29">
        <f t="shared" si="23"/>
        <v>24</v>
      </c>
      <c r="V27" s="29">
        <f t="shared" si="23"/>
        <v>24</v>
      </c>
      <c r="W27" s="7">
        <f t="shared" si="6"/>
        <v>24</v>
      </c>
      <c r="X27" s="2" t="s">
        <v>26</v>
      </c>
    </row>
    <row r="28" spans="1:24" ht="26.25" customHeight="1" thickTop="1" x14ac:dyDescent="0.25">
      <c r="F28" s="2"/>
      <c r="G28" s="10">
        <f t="shared" ref="G28:V28" si="24">IF(G29="x",G26,IF(OR(ISBLANK($C$10),$C$10="x"),G26,$C$10))</f>
        <v>24</v>
      </c>
      <c r="H28" s="10">
        <f t="shared" si="24"/>
        <v>24</v>
      </c>
      <c r="I28" s="10">
        <f t="shared" si="24"/>
        <v>0</v>
      </c>
      <c r="J28" s="10">
        <f t="shared" si="24"/>
        <v>0</v>
      </c>
      <c r="K28" s="10">
        <f t="shared" si="24"/>
        <v>0</v>
      </c>
      <c r="L28" s="10">
        <f t="shared" si="24"/>
        <v>0</v>
      </c>
      <c r="M28" s="10">
        <f t="shared" si="24"/>
        <v>0</v>
      </c>
      <c r="N28" s="10">
        <f t="shared" si="24"/>
        <v>0</v>
      </c>
      <c r="O28" s="10">
        <f t="shared" si="24"/>
        <v>0</v>
      </c>
      <c r="P28" s="10">
        <f t="shared" si="24"/>
        <v>0</v>
      </c>
      <c r="Q28" s="10">
        <f t="shared" si="24"/>
        <v>0</v>
      </c>
      <c r="R28" s="10">
        <f t="shared" si="24"/>
        <v>0</v>
      </c>
      <c r="S28" s="10">
        <f t="shared" si="24"/>
        <v>0</v>
      </c>
      <c r="T28" s="10">
        <f t="shared" si="24"/>
        <v>0</v>
      </c>
      <c r="U28" s="10">
        <f t="shared" si="24"/>
        <v>24</v>
      </c>
      <c r="V28" s="10">
        <f t="shared" si="24"/>
        <v>24</v>
      </c>
      <c r="W28" s="2"/>
    </row>
    <row r="29" spans="1:24" ht="26.25" customHeight="1" x14ac:dyDescent="0.25">
      <c r="A29" s="4" t="s">
        <v>41</v>
      </c>
      <c r="B29" s="4"/>
      <c r="C29" s="5"/>
      <c r="D29" s="5"/>
      <c r="G29" s="2" t="s">
        <v>26</v>
      </c>
      <c r="H29" s="2" t="s">
        <v>26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 t="s">
        <v>26</v>
      </c>
      <c r="V29" s="2" t="s">
        <v>26</v>
      </c>
    </row>
    <row r="30" spans="1:24" ht="26.25" customHeight="1" x14ac:dyDescent="0.25">
      <c r="B30" s="2" t="s">
        <v>11</v>
      </c>
      <c r="C30" s="6" t="b">
        <v>0</v>
      </c>
    </row>
    <row r="31" spans="1:24" ht="26.25" customHeight="1" x14ac:dyDescent="0.25">
      <c r="B31" s="2" t="s">
        <v>37</v>
      </c>
      <c r="C31" s="26">
        <v>2000000</v>
      </c>
      <c r="D31" s="12"/>
    </row>
    <row r="32" spans="1:24" ht="26.25" customHeight="1" x14ac:dyDescent="0.25">
      <c r="B32" s="14" t="s">
        <v>35</v>
      </c>
      <c r="C32" s="21">
        <v>0.01</v>
      </c>
    </row>
    <row r="33" spans="1:4" ht="26.25" customHeight="1" x14ac:dyDescent="0.25">
      <c r="B33" s="27" t="s">
        <v>48</v>
      </c>
      <c r="C33" s="12"/>
    </row>
    <row r="34" spans="1:4" ht="26.25" customHeight="1" x14ac:dyDescent="0.25">
      <c r="B34" s="14" t="s">
        <v>49</v>
      </c>
      <c r="C34" s="28">
        <f>2*C15/C23*C31</f>
        <v>239.52095808383234</v>
      </c>
      <c r="D34" s="12" t="s">
        <v>10</v>
      </c>
    </row>
    <row r="35" spans="1:4" ht="26.25" customHeight="1" x14ac:dyDescent="0.25">
      <c r="B35" s="27" t="s">
        <v>47</v>
      </c>
    </row>
    <row r="36" spans="1:4" ht="26.25" customHeight="1" x14ac:dyDescent="0.25">
      <c r="B36" s="14" t="s">
        <v>36</v>
      </c>
      <c r="C36" s="28">
        <f>C31*_dt/(_rho*_cp*C32)</f>
        <v>20.667989417989418</v>
      </c>
      <c r="D36" s="12" t="s">
        <v>10</v>
      </c>
    </row>
    <row r="37" spans="1:4" ht="26.25" customHeight="1" x14ac:dyDescent="0.25"/>
    <row r="38" spans="1:4" ht="26.25" customHeight="1" x14ac:dyDescent="0.25">
      <c r="A38" s="4" t="s">
        <v>25</v>
      </c>
      <c r="B38" s="4"/>
      <c r="C38" s="5"/>
      <c r="D38" s="5"/>
    </row>
    <row r="39" spans="1:4" ht="26.25" customHeight="1" x14ac:dyDescent="0.25">
      <c r="B39" s="25" t="s">
        <v>50</v>
      </c>
    </row>
    <row r="40" spans="1:4" ht="26.25" customHeight="1" x14ac:dyDescent="0.25">
      <c r="B40" s="25" t="s">
        <v>33</v>
      </c>
    </row>
    <row r="41" spans="1:4" ht="26.25" customHeight="1" x14ac:dyDescent="0.25">
      <c r="B41" s="25" t="s">
        <v>39</v>
      </c>
    </row>
    <row r="42" spans="1:4" ht="26.25" customHeight="1" x14ac:dyDescent="0.25">
      <c r="B42" s="25" t="s">
        <v>43</v>
      </c>
    </row>
    <row r="43" spans="1:4" ht="26.25" customHeight="1" x14ac:dyDescent="0.25">
      <c r="B43" s="12" t="s">
        <v>44</v>
      </c>
    </row>
    <row r="44" spans="1:4" ht="26.25" customHeight="1" x14ac:dyDescent="0.25">
      <c r="B44" s="25" t="s">
        <v>45</v>
      </c>
    </row>
    <row r="45" spans="1:4" x14ac:dyDescent="0.25">
      <c r="B45" s="25" t="s">
        <v>46</v>
      </c>
    </row>
  </sheetData>
  <mergeCells count="1">
    <mergeCell ref="T1:W1"/>
  </mergeCells>
  <conditionalFormatting sqref="C17:C19 F6:W28">
    <cfRule type="colorScale" priority="6">
      <colorScale>
        <cfvo type="num" val="$C$17"/>
        <cfvo type="num" val="$C$18"/>
        <cfvo type="num" val="$C$19"/>
        <color rgb="FF5A8AC6"/>
        <color rgb="FFFFEB84"/>
        <color rgb="FFF8696B"/>
      </colorScale>
    </cfRule>
  </conditionalFormatting>
  <conditionalFormatting sqref="C27">
    <cfRule type="cellIs" dxfId="4" priority="5" operator="greaterThan">
      <formula>0.5</formula>
    </cfRule>
  </conditionalFormatting>
  <conditionalFormatting sqref="F7:F27">
    <cfRule type="expression" dxfId="3" priority="2">
      <formula>OR(ISBLANK($C$7),$C$7="x",E7="x")</formula>
    </cfRule>
  </conditionalFormatting>
  <conditionalFormatting sqref="G6:V6">
    <cfRule type="expression" dxfId="2" priority="4">
      <formula>OR(ISBLANK($C$9),$C$9="x",G5="x")</formula>
    </cfRule>
  </conditionalFormatting>
  <conditionalFormatting sqref="G28:V28">
    <cfRule type="expression" dxfId="1" priority="1">
      <formula>OR(ISBLANK($C$10),$C$10="x",G29="x")</formula>
    </cfRule>
  </conditionalFormatting>
  <conditionalFormatting sqref="W7:W27">
    <cfRule type="expression" dxfId="0" priority="3">
      <formula>OR(ISBLANK($C$8),$C$8="x",X7="x")</formula>
    </cfRule>
  </conditionalFormatting>
  <dataValidations disablePrompts="1" count="1">
    <dataValidation type="list" allowBlank="1" showInputMessage="1" showErrorMessage="1" sqref="C22:C25" xr:uid="{6643948A-F63B-4DF2-B4C5-18957823DAE8}">
      <formula1>_Materials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D0F360-B072-49E8-8880-581FE9E9BF2F}">
  <dimension ref="A1:E5"/>
  <sheetViews>
    <sheetView workbookViewId="0"/>
  </sheetViews>
  <sheetFormatPr defaultRowHeight="15" x14ac:dyDescent="0.25"/>
  <cols>
    <col min="1" max="1" width="17.7109375" customWidth="1"/>
    <col min="2" max="4" width="25" style="1" customWidth="1"/>
    <col min="5" max="5" width="19.5703125" style="1" customWidth="1"/>
    <col min="6" max="6" width="12" bestFit="1" customWidth="1"/>
  </cols>
  <sheetData>
    <row r="1" spans="1:5" ht="45.75" customHeight="1" x14ac:dyDescent="0.25">
      <c r="A1" s="15" t="s">
        <v>13</v>
      </c>
      <c r="B1" s="16" t="s">
        <v>14</v>
      </c>
      <c r="C1" s="16" t="s">
        <v>15</v>
      </c>
      <c r="D1" s="16" t="s">
        <v>16</v>
      </c>
      <c r="E1" s="16" t="s">
        <v>38</v>
      </c>
    </row>
    <row r="2" spans="1:5" x14ac:dyDescent="0.25">
      <c r="A2" s="17" t="s">
        <v>23</v>
      </c>
      <c r="B2" s="18">
        <v>167</v>
      </c>
      <c r="C2" s="18">
        <v>2700</v>
      </c>
      <c r="D2" s="18">
        <v>896</v>
      </c>
      <c r="E2" s="18">
        <v>600</v>
      </c>
    </row>
    <row r="3" spans="1:5" x14ac:dyDescent="0.25">
      <c r="A3" s="19" t="s">
        <v>24</v>
      </c>
      <c r="B3" s="20">
        <v>16.2</v>
      </c>
      <c r="C3" s="20">
        <v>7900</v>
      </c>
      <c r="D3" s="20">
        <v>500</v>
      </c>
      <c r="E3" s="20">
        <v>1400</v>
      </c>
    </row>
    <row r="5" spans="1:5" x14ac:dyDescent="0.25">
      <c r="A5" t="s">
        <v>17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7A25E4-F8F8-458E-B676-85579F769B0B}">
  <dimension ref="A1:C19"/>
  <sheetViews>
    <sheetView showGridLines="0" workbookViewId="0"/>
  </sheetViews>
  <sheetFormatPr defaultRowHeight="15" x14ac:dyDescent="0.25"/>
  <cols>
    <col min="1" max="1" width="2.85546875" style="56" customWidth="1"/>
    <col min="2" max="2" width="71.5703125" style="56" customWidth="1"/>
    <col min="3" max="3" width="22.28515625" style="45" customWidth="1"/>
    <col min="4" max="16384" width="9.140625" style="45"/>
  </cols>
  <sheetData>
    <row r="1" spans="1:3" ht="32.1" customHeight="1" x14ac:dyDescent="0.25">
      <c r="A1" s="42"/>
      <c r="B1" s="43" t="s">
        <v>65</v>
      </c>
      <c r="C1" s="44"/>
    </row>
    <row r="2" spans="1:3" ht="15.75" x14ac:dyDescent="0.25">
      <c r="A2" s="46"/>
      <c r="B2" s="47"/>
      <c r="C2" s="48"/>
    </row>
    <row r="3" spans="1:3" ht="15.75" x14ac:dyDescent="0.25">
      <c r="A3" s="46"/>
      <c r="B3" s="49" t="s">
        <v>58</v>
      </c>
      <c r="C3" s="48"/>
    </row>
    <row r="4" spans="1:3" x14ac:dyDescent="0.25">
      <c r="A4" s="46"/>
      <c r="B4" s="50"/>
      <c r="C4" s="48"/>
    </row>
    <row r="5" spans="1:3" ht="15.75" x14ac:dyDescent="0.25">
      <c r="A5" s="46"/>
      <c r="B5" s="51"/>
      <c r="C5" s="48"/>
    </row>
    <row r="6" spans="1:3" ht="15.75" x14ac:dyDescent="0.25">
      <c r="A6" s="46"/>
      <c r="B6" s="52" t="s">
        <v>66</v>
      </c>
      <c r="C6" s="48"/>
    </row>
    <row r="7" spans="1:3" ht="15.75" x14ac:dyDescent="0.25">
      <c r="A7" s="46"/>
      <c r="B7" s="51"/>
      <c r="C7" s="48"/>
    </row>
    <row r="8" spans="1:3" ht="30.75" x14ac:dyDescent="0.25">
      <c r="A8" s="46"/>
      <c r="B8" s="51" t="s">
        <v>59</v>
      </c>
      <c r="C8" s="48"/>
    </row>
    <row r="9" spans="1:3" ht="15.75" x14ac:dyDescent="0.25">
      <c r="A9" s="46"/>
      <c r="B9" s="51"/>
      <c r="C9" s="48"/>
    </row>
    <row r="10" spans="1:3" ht="30.75" x14ac:dyDescent="0.25">
      <c r="A10" s="46"/>
      <c r="B10" s="51" t="s">
        <v>60</v>
      </c>
      <c r="C10" s="48"/>
    </row>
    <row r="11" spans="1:3" ht="15.75" x14ac:dyDescent="0.25">
      <c r="A11" s="46"/>
      <c r="B11" s="51"/>
      <c r="C11" s="48"/>
    </row>
    <row r="12" spans="1:3" ht="30.75" x14ac:dyDescent="0.25">
      <c r="A12" s="46"/>
      <c r="B12" s="51" t="s">
        <v>61</v>
      </c>
      <c r="C12" s="48"/>
    </row>
    <row r="13" spans="1:3" ht="15.75" x14ac:dyDescent="0.25">
      <c r="A13" s="46"/>
      <c r="B13" s="51"/>
      <c r="C13" s="48"/>
    </row>
    <row r="14" spans="1:3" ht="15.75" x14ac:dyDescent="0.25">
      <c r="A14" s="46"/>
      <c r="B14" s="52" t="s">
        <v>62</v>
      </c>
      <c r="C14" s="48"/>
    </row>
    <row r="15" spans="1:3" ht="15.75" x14ac:dyDescent="0.25">
      <c r="A15" s="46"/>
      <c r="B15" s="53" t="s">
        <v>63</v>
      </c>
      <c r="C15" s="48"/>
    </row>
    <row r="16" spans="1:3" ht="15.75" x14ac:dyDescent="0.25">
      <c r="A16" s="46"/>
      <c r="B16" s="54"/>
      <c r="C16" s="48"/>
    </row>
    <row r="17" spans="1:3" ht="15.75" x14ac:dyDescent="0.25">
      <c r="A17" s="46"/>
      <c r="B17" s="55" t="s">
        <v>64</v>
      </c>
      <c r="C17" s="48"/>
    </row>
    <row r="18" spans="1:3" x14ac:dyDescent="0.25">
      <c r="A18" s="46"/>
      <c r="B18" s="46"/>
      <c r="C18" s="48"/>
    </row>
    <row r="19" spans="1:3" x14ac:dyDescent="0.25">
      <c r="A19" s="46"/>
      <c r="B19" s="46"/>
      <c r="C19" s="48"/>
    </row>
  </sheetData>
  <hyperlinks>
    <hyperlink ref="B15" r:id="rId1" xr:uid="{EE77E352-AA02-466A-8E3D-35224AA10EFE}"/>
  </hyperlinks>
  <pageMargins left="0.7" right="0.7" top="0.75" bottom="0.75" header="0.3" footer="0.3"/>
  <pageSetup orientation="portrait" r:id="rId2"/>
  <drawing r:id="rId3"/>
  <picture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16</vt:i4>
      </vt:variant>
    </vt:vector>
  </HeadingPairs>
  <TitlesOfParts>
    <vt:vector size="20" baseType="lpstr">
      <vt:lpstr>Transient</vt:lpstr>
      <vt:lpstr>Steady</vt:lpstr>
      <vt:lpstr>Materials</vt:lpstr>
      <vt:lpstr>©</vt:lpstr>
      <vt:lpstr>Steady!_alpha</vt:lpstr>
      <vt:lpstr>_alpha</vt:lpstr>
      <vt:lpstr>Steady!_cp</vt:lpstr>
      <vt:lpstr>_cp</vt:lpstr>
      <vt:lpstr>_Density</vt:lpstr>
      <vt:lpstr>Steady!_dt</vt:lpstr>
      <vt:lpstr>_dt</vt:lpstr>
      <vt:lpstr>Steady!_dx</vt:lpstr>
      <vt:lpstr>_dx</vt:lpstr>
      <vt:lpstr>Steady!_k</vt:lpstr>
      <vt:lpstr>_k</vt:lpstr>
      <vt:lpstr>_Materials</vt:lpstr>
      <vt:lpstr>Steady!_rho</vt:lpstr>
      <vt:lpstr>_rho</vt:lpstr>
      <vt:lpstr>_SpHeat</vt:lpstr>
      <vt:lpstr>_ThConductivity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Heat Transfer Example</dc:title>
  <dc:creator>Vertex42.com</dc:creator>
  <dc:description>(c) 2025 Vertex42.com. All rights reserved.</dc:description>
  <cp:lastModifiedBy>Vertex42.com</cp:lastModifiedBy>
  <dcterms:created xsi:type="dcterms:W3CDTF">2025-10-08T06:27:34Z</dcterms:created>
  <dcterms:modified xsi:type="dcterms:W3CDTF">2025-11-19T20:22:20Z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pyright">
    <vt:lpwstr>2025 Vertex42 LLC</vt:lpwstr>
  </property>
  <property fmtid="{D5CDD505-2E9C-101B-9397-08002B2CF9AE}" pid="3" name="Version">
    <vt:lpwstr>1.0.0</vt:lpwstr>
  </property>
</Properties>
</file>