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7927"/>
  <workbookPr codeName="ThisWorkbook"/>
  <mc:AlternateContent xmlns:mc="http://schemas.openxmlformats.org/markup-compatibility/2006">
    <mc:Choice Requires="x15">
      <x15ac:absPath xmlns:x15ac="http://schemas.microsoft.com/office/spreadsheetml/2010/11/ac" url="C:\Users\Vertex42.com\Documents\VERTEX42\TEMPLATES\TEMPLATE - Education\"/>
    </mc:Choice>
  </mc:AlternateContent>
  <bookViews>
    <workbookView xWindow="240" yWindow="45" windowWidth="15195" windowHeight="9720"/>
  </bookViews>
  <sheets>
    <sheet name="Gradebook" sheetId="1" r:id="rId1"/>
    <sheet name="Names" sheetId="3" r:id="rId2"/>
    <sheet name="Grades" sheetId="2" r:id="rId3"/>
    <sheet name="©" sheetId="7" r:id="rId4"/>
  </sheets>
  <definedNames>
    <definedName name="displayID">Gradebook!$AJ$8</definedName>
    <definedName name="_xlnm.Print_Area" localSheetId="0">Gradebook!$A$1:$Y$49</definedName>
    <definedName name="_xlnm.Print_Area" localSheetId="2">Grades!$A$1:$J$36</definedName>
    <definedName name="_xlnm.Print_Area" localSheetId="1">Names!$A$1:$H$109</definedName>
    <definedName name="_xlnm.Print_Titles" localSheetId="0">Gradebook!$6:$12</definedName>
    <definedName name="type_code">Grades!$B$40:$B$46</definedName>
    <definedName name="type_weight">Grades!$C$40:$C$46</definedName>
    <definedName name="valuevx">42.314159</definedName>
    <definedName name="vertex42_copyright" hidden="1">"© 2009-2017 Vertex42 LLC"</definedName>
    <definedName name="vertex42_id" hidden="1">"gradebook_points_weighted.xlsx"</definedName>
    <definedName name="vertex42_title" hidden="1">"Gradebook Template - Point System"</definedName>
  </definedNames>
  <calcPr calcId="162913"/>
</workbook>
</file>

<file path=xl/calcChain.xml><?xml version="1.0" encoding="utf-8"?>
<calcChain xmlns="http://schemas.openxmlformats.org/spreadsheetml/2006/main">
  <c r="AG14" i="1" l="1" a="1"/>
  <c r="AG14" i="1" s="1"/>
  <c r="AG15" i="1" a="1"/>
  <c r="AG15" i="1" s="1"/>
  <c r="AG16" i="1" a="1"/>
  <c r="AG16" i="1" s="1"/>
  <c r="AG17" i="1" a="1"/>
  <c r="AG17" i="1" s="1"/>
  <c r="AG18" i="1" a="1"/>
  <c r="AG18" i="1" s="1"/>
  <c r="AG19" i="1" a="1"/>
  <c r="AG19" i="1" s="1"/>
  <c r="AG20" i="1" a="1"/>
  <c r="AG20" i="1" s="1"/>
  <c r="AG21" i="1" a="1"/>
  <c r="AG21" i="1" s="1"/>
  <c r="AG22" i="1" a="1"/>
  <c r="AG22" i="1" s="1"/>
  <c r="AG23" i="1" a="1"/>
  <c r="AG23" i="1" s="1"/>
  <c r="AG24" i="1" a="1"/>
  <c r="AG24" i="1" s="1"/>
  <c r="AG25" i="1" a="1"/>
  <c r="AG25" i="1" s="1"/>
  <c r="AG26" i="1" a="1"/>
  <c r="AG26" i="1" s="1"/>
  <c r="AG27" i="1" a="1"/>
  <c r="AG27" i="1" s="1"/>
  <c r="AG28" i="1" a="1"/>
  <c r="AG28" i="1" s="1"/>
  <c r="AG29" i="1" a="1"/>
  <c r="AG29" i="1" s="1"/>
  <c r="AG30" i="1" a="1"/>
  <c r="AG30" i="1" s="1"/>
  <c r="AG31" i="1" a="1"/>
  <c r="AG31" i="1" s="1"/>
  <c r="AG32" i="1" a="1"/>
  <c r="AG32" i="1" s="1"/>
  <c r="AG33" i="1" a="1"/>
  <c r="AG33" i="1" s="1"/>
  <c r="AG34" i="1" a="1"/>
  <c r="AG34" i="1" s="1"/>
  <c r="AG35" i="1" a="1"/>
  <c r="AG35" i="1" s="1"/>
  <c r="AG36" i="1" a="1"/>
  <c r="AG36" i="1" s="1"/>
  <c r="AG37" i="1" a="1"/>
  <c r="AG37" i="1" s="1"/>
  <c r="AG38" i="1" a="1"/>
  <c r="AG38" i="1" s="1"/>
  <c r="AG39" i="1" a="1"/>
  <c r="AG39" i="1" s="1"/>
  <c r="AG40" i="1" a="1"/>
  <c r="AG40" i="1" s="1"/>
  <c r="AG41" i="1" a="1"/>
  <c r="AG41" i="1" s="1"/>
  <c r="AG42" i="1" a="1"/>
  <c r="AG42" i="1" s="1"/>
  <c r="AG13" i="1" a="1"/>
  <c r="AG13" i="1" s="1"/>
  <c r="AA11" i="1" l="1"/>
  <c r="AB11" i="1"/>
  <c r="AC11" i="1"/>
  <c r="AD11" i="1"/>
  <c r="AE11" i="1"/>
  <c r="AF11" i="1"/>
  <c r="Z11" i="1"/>
  <c r="AA12" i="1"/>
  <c r="AB12" i="1"/>
  <c r="AC12" i="1"/>
  <c r="AD12" i="1"/>
  <c r="AE12" i="1"/>
  <c r="AF12" i="1"/>
  <c r="Z12" i="1"/>
  <c r="AJ8" i="1" l="1"/>
  <c r="A13" i="1"/>
  <c r="B13" i="1" l="1"/>
  <c r="C44" i="1"/>
  <c r="C49" i="1" s="1"/>
  <c r="C47" i="1"/>
  <c r="C46" i="1"/>
  <c r="G44" i="1"/>
  <c r="G48" i="1" s="1"/>
  <c r="D47" i="1"/>
  <c r="E47" i="1"/>
  <c r="F47" i="1"/>
  <c r="G47" i="1"/>
  <c r="H47" i="1"/>
  <c r="I47" i="1"/>
  <c r="J47" i="1"/>
  <c r="K47" i="1"/>
  <c r="L47" i="1"/>
  <c r="M47" i="1"/>
  <c r="N47" i="1"/>
  <c r="O47" i="1"/>
  <c r="P47" i="1"/>
  <c r="Q47" i="1"/>
  <c r="R47" i="1"/>
  <c r="S47" i="1"/>
  <c r="D46" i="1"/>
  <c r="E46" i="1"/>
  <c r="F46" i="1"/>
  <c r="G46" i="1"/>
  <c r="H46" i="1"/>
  <c r="I46" i="1"/>
  <c r="J46" i="1"/>
  <c r="K46" i="1"/>
  <c r="L46" i="1"/>
  <c r="M46" i="1"/>
  <c r="N46" i="1"/>
  <c r="O46" i="1"/>
  <c r="P46" i="1"/>
  <c r="Q46" i="1"/>
  <c r="R46" i="1"/>
  <c r="S46" i="1"/>
  <c r="C47" i="2"/>
  <c r="D44" i="1"/>
  <c r="D48" i="1" s="1"/>
  <c r="E44" i="1"/>
  <c r="F44" i="1"/>
  <c r="F48" i="1" s="1"/>
  <c r="H44" i="1"/>
  <c r="H49" i="1" s="1"/>
  <c r="I44" i="1"/>
  <c r="I49" i="1" s="1"/>
  <c r="J44" i="1"/>
  <c r="J49" i="1" s="1"/>
  <c r="K44" i="1"/>
  <c r="K48" i="1" s="1"/>
  <c r="L44" i="1"/>
  <c r="L48" i="1" s="1"/>
  <c r="M44" i="1"/>
  <c r="M48" i="1" s="1"/>
  <c r="N44" i="1"/>
  <c r="N48" i="1" s="1"/>
  <c r="O44" i="1"/>
  <c r="O45" i="1" s="1"/>
  <c r="P44" i="1"/>
  <c r="P49" i="1" s="1"/>
  <c r="Q44" i="1"/>
  <c r="Q49" i="1" s="1"/>
  <c r="R44" i="1"/>
  <c r="R48" i="1" s="1"/>
  <c r="S44" i="1"/>
  <c r="S48" i="1" s="1"/>
  <c r="A12" i="2"/>
  <c r="A13" i="2"/>
  <c r="A15" i="2"/>
  <c r="A16" i="2"/>
  <c r="A18" i="2"/>
  <c r="A19" i="2"/>
  <c r="A21" i="2"/>
  <c r="A22" i="2"/>
  <c r="A10" i="3"/>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 r="A77" i="3" s="1"/>
  <c r="A78" i="3" s="1"/>
  <c r="A79" i="3" s="1"/>
  <c r="A80" i="3" s="1"/>
  <c r="A81" i="3" s="1"/>
  <c r="A82" i="3" s="1"/>
  <c r="A83" i="3" s="1"/>
  <c r="A84" i="3" s="1"/>
  <c r="A85" i="3" s="1"/>
  <c r="A86" i="3" s="1"/>
  <c r="A87" i="3" s="1"/>
  <c r="A88" i="3" s="1"/>
  <c r="A89" i="3" s="1"/>
  <c r="A90" i="3" s="1"/>
  <c r="A91" i="3" s="1"/>
  <c r="A92" i="3" s="1"/>
  <c r="A93" i="3" s="1"/>
  <c r="A94" i="3" s="1"/>
  <c r="A95" i="3" s="1"/>
  <c r="A96" i="3" s="1"/>
  <c r="A97" i="3" s="1"/>
  <c r="A98" i="3" s="1"/>
  <c r="A99" i="3" s="1"/>
  <c r="A100" i="3" s="1"/>
  <c r="A101" i="3" s="1"/>
  <c r="A102" i="3" s="1"/>
  <c r="A103" i="3" s="1"/>
  <c r="A104" i="3" s="1"/>
  <c r="A105" i="3" s="1"/>
  <c r="A106" i="3" s="1"/>
  <c r="A107" i="3" s="1"/>
  <c r="A108" i="3" s="1"/>
  <c r="A109" i="3" s="1"/>
  <c r="Z13" i="1" l="1"/>
  <c r="AA13" i="1"/>
  <c r="AF13" i="1"/>
  <c r="AD13" i="1"/>
  <c r="AC13" i="1"/>
  <c r="AE13" i="1"/>
  <c r="AB13" i="1"/>
  <c r="I48" i="1"/>
  <c r="H48" i="1"/>
  <c r="E48" i="1"/>
  <c r="E45" i="1"/>
  <c r="M49" i="1"/>
  <c r="F45" i="1"/>
  <c r="L49" i="1"/>
  <c r="H45" i="1"/>
  <c r="G45" i="1"/>
  <c r="L45" i="1"/>
  <c r="P48" i="1"/>
  <c r="P45" i="1"/>
  <c r="S45" i="1"/>
  <c r="S49" i="1"/>
  <c r="I45" i="1"/>
  <c r="G49" i="1"/>
  <c r="K45" i="1"/>
  <c r="E49" i="1"/>
  <c r="D45" i="1"/>
  <c r="D49" i="1"/>
  <c r="C45" i="1"/>
  <c r="N45" i="1"/>
  <c r="M45" i="1"/>
  <c r="Q48" i="1"/>
  <c r="F49" i="1"/>
  <c r="R49" i="1"/>
  <c r="O49" i="1"/>
  <c r="K49" i="1"/>
  <c r="O48" i="1"/>
  <c r="J45" i="1"/>
  <c r="N49" i="1"/>
  <c r="J48" i="1"/>
  <c r="R45" i="1"/>
  <c r="A14" i="1"/>
  <c r="A15" i="1" s="1"/>
  <c r="A16" i="1" s="1"/>
  <c r="Q45" i="1"/>
  <c r="C48" i="1"/>
  <c r="X13" i="1" l="1"/>
  <c r="B14" i="1"/>
  <c r="B15" i="1"/>
  <c r="B16" i="1"/>
  <c r="A17" i="1"/>
  <c r="AF14" i="1" l="1"/>
  <c r="AC14" i="1"/>
  <c r="AD14" i="1"/>
  <c r="AB14" i="1"/>
  <c r="AA14" i="1"/>
  <c r="Z14" i="1"/>
  <c r="AE14" i="1"/>
  <c r="AE16" i="1"/>
  <c r="AF16" i="1"/>
  <c r="AA16" i="1"/>
  <c r="Z16" i="1"/>
  <c r="AD16" i="1"/>
  <c r="AC16" i="1"/>
  <c r="AB16" i="1"/>
  <c r="AA15" i="1"/>
  <c r="AC15" i="1"/>
  <c r="AF15" i="1"/>
  <c r="AB15" i="1"/>
  <c r="AD15" i="1"/>
  <c r="AE15" i="1"/>
  <c r="Z15" i="1"/>
  <c r="Y13" i="1"/>
  <c r="B17" i="1"/>
  <c r="A18" i="1"/>
  <c r="AD17" i="1" l="1"/>
  <c r="AA17" i="1"/>
  <c r="AC17" i="1"/>
  <c r="AE17" i="1"/>
  <c r="Z17" i="1"/>
  <c r="AF17" i="1"/>
  <c r="AB17" i="1"/>
  <c r="X16" i="1"/>
  <c r="Y16" i="1" s="1"/>
  <c r="X14" i="1"/>
  <c r="X15" i="1"/>
  <c r="Y15" i="1" s="1"/>
  <c r="A19" i="1"/>
  <c r="B18" i="1"/>
  <c r="Z18" i="1" l="1"/>
  <c r="AF18" i="1"/>
  <c r="AA18" i="1"/>
  <c r="AD18" i="1"/>
  <c r="AE18" i="1"/>
  <c r="AC18" i="1"/>
  <c r="AB18" i="1"/>
  <c r="Y14" i="1"/>
  <c r="X17" i="1"/>
  <c r="Y17" i="1" s="1"/>
  <c r="A20" i="1"/>
  <c r="B19" i="1"/>
  <c r="AC19" i="1" l="1"/>
  <c r="AE19" i="1"/>
  <c r="AF19" i="1"/>
  <c r="AB19" i="1"/>
  <c r="AA19" i="1"/>
  <c r="Z19" i="1"/>
  <c r="AD19" i="1"/>
  <c r="X18" i="1"/>
  <c r="Y18" i="1" s="1"/>
  <c r="X19" i="1"/>
  <c r="Y19" i="1" s="1"/>
  <c r="B20" i="1"/>
  <c r="A21" i="1"/>
  <c r="AA20" i="1" l="1"/>
  <c r="Z20" i="1"/>
  <c r="AC20" i="1"/>
  <c r="AE20" i="1"/>
  <c r="AB20" i="1"/>
  <c r="AD20" i="1"/>
  <c r="AF20" i="1"/>
  <c r="X20" i="1"/>
  <c r="Y20" i="1" s="1"/>
  <c r="B21" i="1"/>
  <c r="A22" i="1"/>
  <c r="AD21" i="1" l="1"/>
  <c r="Z21" i="1"/>
  <c r="AA21" i="1"/>
  <c r="AE21" i="1"/>
  <c r="AC21" i="1"/>
  <c r="AF21" i="1"/>
  <c r="AB21" i="1"/>
  <c r="X21" i="1"/>
  <c r="Y21" i="1" s="1"/>
  <c r="A23" i="1"/>
  <c r="B22" i="1"/>
  <c r="AF22" i="1" l="1"/>
  <c r="AC22" i="1"/>
  <c r="AD22" i="1"/>
  <c r="AA22" i="1"/>
  <c r="AB22" i="1"/>
  <c r="Z22" i="1"/>
  <c r="AE22" i="1"/>
  <c r="X22" i="1"/>
  <c r="Y22" i="1" s="1"/>
  <c r="A24" i="1"/>
  <c r="B23" i="1"/>
  <c r="AE23" i="1" l="1"/>
  <c r="AC23" i="1"/>
  <c r="AA23" i="1"/>
  <c r="Z23" i="1"/>
  <c r="AF23" i="1"/>
  <c r="AB23" i="1"/>
  <c r="AD23" i="1"/>
  <c r="X23" i="1"/>
  <c r="Y23" i="1" s="1"/>
  <c r="B24" i="1"/>
  <c r="A25" i="1"/>
  <c r="AD24" i="1" l="1"/>
  <c r="AA24" i="1"/>
  <c r="AC24" i="1"/>
  <c r="AB24" i="1"/>
  <c r="AE24" i="1"/>
  <c r="AF24" i="1"/>
  <c r="Z24" i="1"/>
  <c r="X24" i="1"/>
  <c r="Y24" i="1" s="1"/>
  <c r="B25" i="1"/>
  <c r="A26" i="1"/>
  <c r="AD25" i="1" l="1"/>
  <c r="AA25" i="1"/>
  <c r="AB25" i="1"/>
  <c r="AC25" i="1"/>
  <c r="AE25" i="1"/>
  <c r="Z25" i="1"/>
  <c r="AF25" i="1"/>
  <c r="X25" i="1"/>
  <c r="Y25" i="1" s="1"/>
  <c r="A27" i="1"/>
  <c r="B26" i="1"/>
  <c r="AF26" i="1" l="1"/>
  <c r="AB26" i="1"/>
  <c r="Z26" i="1"/>
  <c r="AA26" i="1"/>
  <c r="AD26" i="1"/>
  <c r="AE26" i="1"/>
  <c r="AC26" i="1"/>
  <c r="X26" i="1"/>
  <c r="Y26" i="1" s="1"/>
  <c r="A28" i="1"/>
  <c r="B27" i="1"/>
  <c r="AD27" i="1" l="1"/>
  <c r="AC27" i="1"/>
  <c r="AE27" i="1"/>
  <c r="AF27" i="1"/>
  <c r="AB27" i="1"/>
  <c r="AA27" i="1"/>
  <c r="Z27" i="1"/>
  <c r="X27" i="1"/>
  <c r="Y27" i="1" s="1"/>
  <c r="B28" i="1"/>
  <c r="A29" i="1"/>
  <c r="AF28" i="1" l="1"/>
  <c r="AA28" i="1"/>
  <c r="Z28" i="1"/>
  <c r="AE28" i="1"/>
  <c r="AC28" i="1"/>
  <c r="AB28" i="1"/>
  <c r="AD28" i="1"/>
  <c r="X28" i="1"/>
  <c r="Y28" i="1" s="1"/>
  <c r="B29" i="1"/>
  <c r="A30" i="1"/>
  <c r="AA29" i="1" l="1"/>
  <c r="AC29" i="1"/>
  <c r="AF29" i="1"/>
  <c r="AD29" i="1"/>
  <c r="Z29" i="1"/>
  <c r="AE29" i="1"/>
  <c r="AB29" i="1"/>
  <c r="X29" i="1"/>
  <c r="Y29" i="1" s="1"/>
  <c r="A31" i="1"/>
  <c r="B30" i="1"/>
  <c r="AF30" i="1" l="1"/>
  <c r="AB30" i="1"/>
  <c r="AE30" i="1"/>
  <c r="AC30" i="1"/>
  <c r="AD30" i="1"/>
  <c r="Z30" i="1"/>
  <c r="AA30" i="1"/>
  <c r="X30" i="1"/>
  <c r="Y30" i="1" s="1"/>
  <c r="A32" i="1"/>
  <c r="B31" i="1"/>
  <c r="Z31" i="1" l="1"/>
  <c r="AE31" i="1"/>
  <c r="AA31" i="1"/>
  <c r="AF31" i="1"/>
  <c r="AB31" i="1"/>
  <c r="AD31" i="1"/>
  <c r="AC31" i="1"/>
  <c r="X31" i="1"/>
  <c r="Y31" i="1" s="1"/>
  <c r="B32" i="1"/>
  <c r="A33" i="1"/>
  <c r="AC32" i="1" l="1"/>
  <c r="AB32" i="1"/>
  <c r="AD32" i="1"/>
  <c r="AE32" i="1"/>
  <c r="AA32" i="1"/>
  <c r="AF32" i="1"/>
  <c r="Z32" i="1"/>
  <c r="X32" i="1"/>
  <c r="Y32" i="1" s="1"/>
  <c r="B33" i="1"/>
  <c r="A34" i="1"/>
  <c r="AB33" i="1" l="1"/>
  <c r="AE33" i="1"/>
  <c r="AD33" i="1"/>
  <c r="Z33" i="1"/>
  <c r="AA33" i="1"/>
  <c r="AC33" i="1"/>
  <c r="AF33" i="1"/>
  <c r="X33" i="1"/>
  <c r="Y33" i="1" s="1"/>
  <c r="A35" i="1"/>
  <c r="B34" i="1"/>
  <c r="Z34" i="1" l="1"/>
  <c r="AC34" i="1"/>
  <c r="AF34" i="1"/>
  <c r="AB34" i="1"/>
  <c r="AA34" i="1"/>
  <c r="AD34" i="1"/>
  <c r="AE34" i="1"/>
  <c r="X34" i="1"/>
  <c r="Y34" i="1" s="1"/>
  <c r="A36" i="1"/>
  <c r="B35" i="1"/>
  <c r="AC35" i="1" l="1"/>
  <c r="AD35" i="1"/>
  <c r="AE35" i="1"/>
  <c r="AA35" i="1"/>
  <c r="AF35" i="1"/>
  <c r="AB35" i="1"/>
  <c r="Z35" i="1"/>
  <c r="X35" i="1"/>
  <c r="Y35" i="1" s="1"/>
  <c r="B36" i="1"/>
  <c r="A37" i="1"/>
  <c r="AB36" i="1" l="1"/>
  <c r="AF36" i="1"/>
  <c r="AA36" i="1"/>
  <c r="Z36" i="1"/>
  <c r="AC36" i="1"/>
  <c r="AD36" i="1"/>
  <c r="AE36" i="1"/>
  <c r="X36" i="1"/>
  <c r="Y36" i="1" s="1"/>
  <c r="B37" i="1"/>
  <c r="A38" i="1"/>
  <c r="AB37" i="1" l="1"/>
  <c r="AC37" i="1"/>
  <c r="AD37" i="1"/>
  <c r="AA37" i="1"/>
  <c r="Z37" i="1"/>
  <c r="AF37" i="1"/>
  <c r="AE37" i="1"/>
  <c r="X37" i="1"/>
  <c r="Y37" i="1" s="1"/>
  <c r="A39" i="1"/>
  <c r="B38" i="1"/>
  <c r="Z38" i="1" l="1"/>
  <c r="AE38" i="1"/>
  <c r="AC38" i="1"/>
  <c r="AD38" i="1"/>
  <c r="AB38" i="1"/>
  <c r="AF38" i="1"/>
  <c r="AA38" i="1"/>
  <c r="X38" i="1"/>
  <c r="Y38" i="1" s="1"/>
  <c r="A40" i="1"/>
  <c r="B39" i="1"/>
  <c r="Z39" i="1" l="1"/>
  <c r="AE39" i="1"/>
  <c r="AA39" i="1"/>
  <c r="AB39" i="1"/>
  <c r="AF39" i="1"/>
  <c r="AC39" i="1"/>
  <c r="AD39" i="1"/>
  <c r="X39" i="1"/>
  <c r="Y39" i="1" s="1"/>
  <c r="B40" i="1"/>
  <c r="A41" i="1"/>
  <c r="AA40" i="1" l="1"/>
  <c r="AB40" i="1"/>
  <c r="AE40" i="1"/>
  <c r="AC40" i="1"/>
  <c r="AF40" i="1"/>
  <c r="AD40" i="1"/>
  <c r="Z40" i="1"/>
  <c r="X40" i="1"/>
  <c r="Y40" i="1" s="1"/>
  <c r="B41" i="1"/>
  <c r="A42" i="1"/>
  <c r="B42" i="1" s="1"/>
  <c r="AA42" i="1" l="1"/>
  <c r="AF42" i="1"/>
  <c r="AB42" i="1"/>
  <c r="AD42" i="1"/>
  <c r="Z42" i="1"/>
  <c r="AC42" i="1"/>
  <c r="AE42" i="1"/>
  <c r="Z41" i="1"/>
  <c r="AF41" i="1"/>
  <c r="AE41" i="1"/>
  <c r="AB41" i="1"/>
  <c r="AD41" i="1"/>
  <c r="AC41" i="1"/>
  <c r="AA41" i="1"/>
  <c r="X42" i="1"/>
  <c r="X41" i="1"/>
  <c r="Y41" i="1" s="1"/>
  <c r="Y42" i="1" l="1"/>
  <c r="X45" i="1"/>
  <c r="A26" i="2" s="1"/>
  <c r="B26" i="2" s="1"/>
  <c r="C10" i="2"/>
  <c r="C21" i="2"/>
  <c r="X47" i="1"/>
  <c r="Y47" i="1" s="1"/>
  <c r="B36" i="2"/>
  <c r="C22" i="2"/>
  <c r="C16" i="2"/>
  <c r="X49" i="1"/>
  <c r="C13" i="2"/>
  <c r="C20" i="2"/>
  <c r="C12" i="2"/>
  <c r="B35" i="2"/>
  <c r="B33" i="2"/>
  <c r="C33" i="2" s="1"/>
  <c r="C14" i="2"/>
  <c r="C11" i="2"/>
  <c r="B34" i="2"/>
  <c r="C17" i="2"/>
  <c r="X46" i="1"/>
  <c r="Y46" i="1" s="1"/>
  <c r="C15" i="2"/>
  <c r="C18" i="2"/>
  <c r="X48" i="1"/>
  <c r="B28" i="2" s="1"/>
  <c r="C19" i="2"/>
  <c r="B29" i="2" l="1"/>
  <c r="Y45" i="1"/>
  <c r="Y48" i="1"/>
  <c r="C23" i="2"/>
  <c r="D17" i="2" s="1"/>
  <c r="D12" i="2" l="1"/>
  <c r="D10" i="2"/>
  <c r="D21" i="2"/>
  <c r="D14" i="2"/>
  <c r="D18" i="2"/>
  <c r="D11" i="2"/>
  <c r="D13" i="2"/>
  <c r="D20" i="2"/>
  <c r="D19" i="2"/>
  <c r="D22" i="2"/>
  <c r="D16" i="2"/>
  <c r="D15" i="2"/>
</calcChain>
</file>

<file path=xl/comments1.xml><?xml version="1.0" encoding="utf-8"?>
<comments xmlns="http://schemas.openxmlformats.org/spreadsheetml/2006/main">
  <authors>
    <author>Vertex42</author>
  </authors>
  <commentList>
    <comment ref="AG12" authorId="0" shapeId="0">
      <text>
        <r>
          <rPr>
            <b/>
            <sz val="8"/>
            <color indexed="81"/>
            <rFont val="Tahoma"/>
            <family val="2"/>
          </rPr>
          <t>Extra Credit:</t>
        </r>
        <r>
          <rPr>
            <sz val="8"/>
            <color indexed="81"/>
            <rFont val="Tahoma"/>
            <family val="2"/>
          </rPr>
          <t xml:space="preserve">
This column represents the overall increase in the final % grade due to extra credit.</t>
        </r>
      </text>
    </comment>
  </commentList>
</comments>
</file>

<file path=xl/sharedStrings.xml><?xml version="1.0" encoding="utf-8"?>
<sst xmlns="http://schemas.openxmlformats.org/spreadsheetml/2006/main" count="176" uniqueCount="141">
  <si>
    <t>Gradebook</t>
  </si>
  <si>
    <t>Assignments</t>
  </si>
  <si>
    <t>HW 1</t>
  </si>
  <si>
    <t>HW 2</t>
  </si>
  <si>
    <t>HW 3</t>
  </si>
  <si>
    <t>HW 4</t>
  </si>
  <si>
    <t>Exam 1</t>
  </si>
  <si>
    <t>Final</t>
  </si>
  <si>
    <t>HW 5</t>
  </si>
  <si>
    <t>HW 6</t>
  </si>
  <si>
    <t>HW 7</t>
  </si>
  <si>
    <t>HW 8</t>
  </si>
  <si>
    <t>Points:</t>
  </si>
  <si>
    <t>Jill</t>
  </si>
  <si>
    <t>Bob</t>
  </si>
  <si>
    <t>Sue</t>
  </si>
  <si>
    <t>Sally</t>
  </si>
  <si>
    <t>A+</t>
  </si>
  <si>
    <t>A</t>
  </si>
  <si>
    <t>A-</t>
  </si>
  <si>
    <t>B+</t>
  </si>
  <si>
    <t>B</t>
  </si>
  <si>
    <t>Grade</t>
  </si>
  <si>
    <t>B-</t>
  </si>
  <si>
    <t>C+</t>
  </si>
  <si>
    <t>C</t>
  </si>
  <si>
    <t>C-</t>
  </si>
  <si>
    <t>D+</t>
  </si>
  <si>
    <t>D</t>
  </si>
  <si>
    <t>D-</t>
  </si>
  <si>
    <t>F</t>
  </si>
  <si>
    <t>Frequency</t>
  </si>
  <si>
    <t>[Course Name]</t>
  </si>
  <si>
    <t>[Instructor]</t>
  </si>
  <si>
    <t>[Room/Time]</t>
  </si>
  <si>
    <t>The purpose of this worksheet is to allow you to assign an ID to each student so that</t>
  </si>
  <si>
    <t>Name</t>
  </si>
  <si>
    <t>ID</t>
  </si>
  <si>
    <t>Ted</t>
  </si>
  <si>
    <t>is A&gt;=90, 80&lt;=B&lt;90, 70&lt;=C&lt;80, 60&lt;=D&lt;70, F&lt;60, with plus (+) and minus (-) used for the upper</t>
  </si>
  <si>
    <t>Class Avg:</t>
  </si>
  <si>
    <t>Class Avg %:</t>
  </si>
  <si>
    <t>Student</t>
  </si>
  <si>
    <t>Minimums</t>
  </si>
  <si>
    <t>Grading Scale</t>
  </si>
  <si>
    <t>when the grades are displayed, only the ID is shown. This provides some degree of privacy</t>
  </si>
  <si>
    <t>but is not a perfect method. The order that you place the names in the table below will be</t>
  </si>
  <si>
    <t>HW 9</t>
  </si>
  <si>
    <t>HW 10</t>
  </si>
  <si>
    <t>HW 11</t>
  </si>
  <si>
    <t>[42]</t>
  </si>
  <si>
    <t>the order they appear in the Gradebook. To randomize the names, you can assign random</t>
  </si>
  <si>
    <t xml:space="preserve">IDs and then sort by ID. Do not change the order of the names after you have started </t>
  </si>
  <si>
    <t>Extra Credit</t>
  </si>
  <si>
    <t>StDev:</t>
  </si>
  <si>
    <t>Median:</t>
  </si>
  <si>
    <t>Exam 2</t>
  </si>
  <si>
    <t>Class Average (Mean)</t>
  </si>
  <si>
    <t>Percentiles</t>
  </si>
  <si>
    <t>Percentile</t>
  </si>
  <si>
    <t>p</t>
  </si>
  <si>
    <t>Students:</t>
  </si>
  <si>
    <t>HELP</t>
  </si>
  <si>
    <t>(the 50th percentile)</t>
  </si>
  <si>
    <t>or lower end of the range. For convenience, the table is set up to calculate the plus and minus grade</t>
  </si>
  <si>
    <t>This worksheet is for assigning letter grades based on a percentage scale. A typical percentage scale</t>
  </si>
  <si>
    <t>minimums, but you can manually enter these values instead. For the Gradebook to work correctly, the</t>
  </si>
  <si>
    <t>Grading Scale below must remain ordered from lowest to highest.</t>
  </si>
  <si>
    <t>Master List of Names</t>
  </si>
  <si>
    <t>Curve:</t>
  </si>
  <si>
    <t>Type:</t>
  </si>
  <si>
    <t>Homework:</t>
  </si>
  <si>
    <t>Tests:</t>
  </si>
  <si>
    <t>Attendance:</t>
  </si>
  <si>
    <t>Attend-ance</t>
  </si>
  <si>
    <t>Class-work</t>
  </si>
  <si>
    <t>Classwork:</t>
  </si>
  <si>
    <t>Type</t>
  </si>
  <si>
    <t>Code</t>
  </si>
  <si>
    <t>% of Grade</t>
  </si>
  <si>
    <t>HW</t>
  </si>
  <si>
    <t>T</t>
  </si>
  <si>
    <t>CW</t>
  </si>
  <si>
    <t>Quiz</t>
  </si>
  <si>
    <t>Total:</t>
  </si>
  <si>
    <t>Weighting</t>
  </si>
  <si>
    <t>Final %</t>
  </si>
  <si>
    <t>Mean:</t>
  </si>
  <si>
    <t>Max:</t>
  </si>
  <si>
    <t>Min:</t>
  </si>
  <si>
    <t>John</t>
  </si>
  <si>
    <t>Gradebook Template</t>
  </si>
  <si>
    <t>By Vertex42.com</t>
  </si>
  <si>
    <t>Do not submit copies or modifications of this template to any website or online template gallery.</t>
  </si>
  <si>
    <t>Please review the following license agreement to learn how you may or may not use this template. Thank you.</t>
  </si>
  <si>
    <t>Weighting Different Types of Assignments</t>
  </si>
  <si>
    <t>Insert new columns here: ►</t>
  </si>
  <si>
    <t xml:space="preserve">◄ </t>
  </si>
  <si>
    <t>►</t>
  </si>
  <si>
    <t>◄ To add rows, copy an existing row and insert it above this line.</t>
  </si>
  <si>
    <t>INSTRUCTIONS</t>
  </si>
  <si>
    <t>► First, list the names and assign IDs in the Names worksheet.</t>
  </si>
  <si>
    <t xml:space="preserve">     You can also enter an "E" for excused.</t>
  </si>
  <si>
    <t xml:space="preserve">     (the cells with gray borders and white backgrounds)</t>
  </si>
  <si>
    <t>► To insert new Extra Credit columns, copy one of the Extra Credit</t>
  </si>
  <si>
    <t xml:space="preserve">     columns and insert the copied column between the others.</t>
  </si>
  <si>
    <t>► Edit the weighting for each type of assignment in the Grades worksheet.</t>
  </si>
  <si>
    <t>► Edit the assignment labels, points, type, and scores.</t>
  </si>
  <si>
    <t>NOTES</t>
  </si>
  <si>
    <t>► The Final% value is rounded up to the nearest 0.01%.</t>
  </si>
  <si>
    <t>► At a particular point in time, the Final% is the grade that a student</t>
  </si>
  <si>
    <t>Display IDs ?</t>
  </si>
  <si>
    <t>No</t>
  </si>
  <si>
    <t>► Select Yes/No from the Display IDs box above to show either names or IDs.</t>
  </si>
  <si>
    <r>
      <t xml:space="preserve">◄ This total should be </t>
    </r>
    <r>
      <rPr>
        <b/>
        <sz val="9"/>
        <color theme="4" tint="-0.249977111117893"/>
        <rFont val="Arial"/>
        <family val="2"/>
      </rPr>
      <t>100%</t>
    </r>
    <r>
      <rPr>
        <sz val="9"/>
        <color theme="4" tint="-0.249977111117893"/>
        <rFont val="Arial"/>
        <family val="2"/>
      </rPr>
      <t>, not counting extra credit</t>
    </r>
  </si>
  <si>
    <t>EC</t>
  </si>
  <si>
    <t>Extra Credit 1</t>
  </si>
  <si>
    <t>Extra Credit 2</t>
  </si>
  <si>
    <t>Weighting and Scores for Each Category</t>
  </si>
  <si>
    <t>► To insert new columns, copy an existing column and then insert it</t>
  </si>
  <si>
    <t xml:space="preserve">     after column C and before column S.</t>
  </si>
  <si>
    <t xml:space="preserve">     would have if no other assignments were graded.</t>
  </si>
  <si>
    <r>
      <t xml:space="preserve">► </t>
    </r>
    <r>
      <rPr>
        <b/>
        <sz val="8"/>
        <color theme="4" tint="-0.249977111117893"/>
        <rFont val="Arial"/>
        <family val="2"/>
      </rPr>
      <t>Grades left blank</t>
    </r>
    <r>
      <rPr>
        <sz val="8"/>
        <color theme="4" tint="-0.249977111117893"/>
        <rFont val="Arial"/>
        <family val="2"/>
      </rPr>
      <t xml:space="preserve"> are considered to be </t>
    </r>
    <r>
      <rPr>
        <b/>
        <sz val="8"/>
        <color theme="4" tint="-0.249977111117893"/>
        <rFont val="Arial"/>
        <family val="2"/>
      </rPr>
      <t>excused</t>
    </r>
    <r>
      <rPr>
        <sz val="8"/>
        <color theme="4" tint="-0.249977111117893"/>
        <rFont val="Arial"/>
        <family val="2"/>
      </rPr>
      <t xml:space="preserve"> or not yet graded.</t>
    </r>
  </si>
  <si>
    <r>
      <rPr>
        <b/>
        <sz val="8"/>
        <color theme="4" tint="-0.249977111117893"/>
        <rFont val="Arial"/>
        <family val="2"/>
      </rPr>
      <t>Example:</t>
    </r>
    <r>
      <rPr>
        <sz val="8"/>
        <color theme="4" tint="-0.249977111117893"/>
        <rFont val="Arial"/>
        <family val="2"/>
      </rPr>
      <t xml:space="preserve"> If the grade is made up of 25% HW, 25% Quiz, 50% Exam</t>
    </r>
  </si>
  <si>
    <t>► When a weighted category has not yet been graded, the weights of</t>
  </si>
  <si>
    <t>► The total of the weights for the categories should be 100%.</t>
  </si>
  <si>
    <t xml:space="preserve">     the other categories are scaled to 100%.</t>
  </si>
  <si>
    <t>and the Exam has not yet been graded (or it has been excused), then</t>
  </si>
  <si>
    <t>the current grade is 50% HW and 50% Quiz.</t>
  </si>
  <si>
    <t>entering grades into the Gradebook worksheet.</t>
  </si>
  <si>
    <r>
      <t xml:space="preserve">This gradebook allows you to make categories of assignments a specific percentage of the overall grade. You can define your own assignment types and the percentages using this table. The </t>
    </r>
    <r>
      <rPr>
        <b/>
        <sz val="9"/>
        <color theme="4" tint="-0.249977111117893"/>
        <rFont val="Arial"/>
        <family val="2"/>
      </rPr>
      <t>Code</t>
    </r>
    <r>
      <rPr>
        <sz val="9"/>
        <color theme="4" tint="-0.249977111117893"/>
        <rFont val="Arial"/>
        <family val="2"/>
      </rPr>
      <t xml:space="preserve"> is the value you need to enter in the Gradebook worksheet. Do not add rows to this table.</t>
    </r>
  </si>
  <si>
    <t>► Define the weight of each Extra Credit assignment by entering the % that</t>
  </si>
  <si>
    <t xml:space="preserve">     the final grade can be improved in the box below the Points.</t>
  </si>
  <si>
    <t>Extra credit can be earned on each individual assignment by earning more than the maximum points. You can also define extra credit assignments in the Gradebook worksheet if you want more control over the exact weight given to extra credit.</t>
  </si>
  <si>
    <t>See the Instructions to the right of this worksheet ►</t>
  </si>
  <si>
    <t>https://www.vertex42.com/ExcelTemplates/gradebook.html</t>
  </si>
  <si>
    <t>https://www.vertex42.com/licensing/EULA_privateuse.html</t>
  </si>
  <si>
    <t>Version 1.3.2</t>
  </si>
  <si>
    <t>© 2009-2017 Vertex42 LLC</t>
  </si>
  <si>
    <t>Do not delete this worksheet.</t>
  </si>
  <si>
    <t>This spreadsheet, including all worksheets and associated content is a copyrighted work under the United States and other copyright laws.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</si>
</sst>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3" formatCode="_(* #,##0.00_);_(* \(#,##0.00\);_(* &quot;-&quot;??_);_(@_)"/>
    <numFmt numFmtId="164" formatCode="0."/>
    <numFmt numFmtId="165" formatCode="d"/>
    <numFmt numFmtId="166" formatCode="0.0%"/>
    <numFmt numFmtId="167" formatCode="0.0;;&quot; - &quot;;@"/>
    <numFmt numFmtId="168" formatCode="General;;&quot;&quot;;@"/>
    <numFmt numFmtId="169" formatCode="0;;&quot; - &quot;;@"/>
  </numFmts>
  <fonts count="38" x14ac:knownFonts="1">
    <font>
      <sz val="10"/>
      <name val="Arial"/>
      <family val="2"/>
    </font>
    <font>
      <sz val="10"/>
      <name val="Arial"/>
      <family val="2"/>
    </font>
    <font>
      <sz val="8"/>
      <name val="Arial"/>
      <family val="2"/>
    </font>
    <font>
      <sz val="8"/>
      <name val="Tahoma"/>
      <family val="2"/>
    </font>
    <font>
      <b/>
      <sz val="18"/>
      <color indexed="60"/>
      <name val="Arial"/>
      <family val="2"/>
    </font>
    <font>
      <sz val="10"/>
      <name val="Arial"/>
      <family val="2"/>
    </font>
    <font>
      <sz val="8"/>
      <name val="Arial"/>
      <family val="2"/>
    </font>
    <font>
      <b/>
      <sz val="10"/>
      <color indexed="63"/>
      <name val="Arial"/>
      <family val="2"/>
    </font>
    <font>
      <b/>
      <sz val="11"/>
      <color indexed="63"/>
      <name val="Arial"/>
      <family val="2"/>
    </font>
    <font>
      <sz val="10"/>
      <color indexed="63"/>
      <name val="Arial"/>
      <family val="2"/>
    </font>
    <font>
      <b/>
      <sz val="11"/>
      <name val="Arial"/>
      <family val="2"/>
    </font>
    <font>
      <i/>
      <sz val="10"/>
      <name val="Arial"/>
      <family val="2"/>
    </font>
    <font>
      <sz val="11"/>
      <name val="Arial"/>
      <family val="2"/>
    </font>
    <font>
      <sz val="18"/>
      <color indexed="60"/>
      <name val="Trebuchet MS"/>
      <family val="2"/>
    </font>
    <font>
      <i/>
      <sz val="8"/>
      <color indexed="23"/>
      <name val="Arial"/>
      <family val="2"/>
    </font>
    <font>
      <sz val="9"/>
      <name val="Arial"/>
      <family val="2"/>
    </font>
    <font>
      <sz val="8"/>
      <color indexed="9"/>
      <name val="Arial"/>
      <family val="2"/>
    </font>
    <font>
      <u/>
      <sz val="10"/>
      <color indexed="12"/>
      <name val="Arial"/>
      <family val="2"/>
    </font>
    <font>
      <sz val="10"/>
      <color indexed="9"/>
      <name val="Arial"/>
      <family val="2"/>
    </font>
    <font>
      <b/>
      <sz val="12"/>
      <name val="Arial"/>
      <family val="2"/>
    </font>
    <font>
      <b/>
      <sz val="10"/>
      <name val="Arial"/>
      <family val="2"/>
    </font>
    <font>
      <sz val="18"/>
      <color theme="4"/>
      <name val="Arial"/>
      <family val="2"/>
    </font>
    <font>
      <sz val="12"/>
      <name val="Arial"/>
      <family val="2"/>
    </font>
    <font>
      <u/>
      <sz val="12"/>
      <color indexed="12"/>
      <name val="Arial"/>
      <family val="2"/>
    </font>
    <font>
      <b/>
      <sz val="12"/>
      <color theme="1"/>
      <name val="Arial"/>
      <family val="2"/>
    </font>
    <font>
      <b/>
      <sz val="18"/>
      <color theme="4" tint="-0.249977111117893"/>
      <name val="Arial"/>
      <family val="2"/>
    </font>
    <font>
      <sz val="9"/>
      <color theme="4" tint="-0.249977111117893"/>
      <name val="Arial"/>
      <family val="2"/>
    </font>
    <font>
      <b/>
      <sz val="10"/>
      <color theme="4" tint="-0.249977111117893"/>
      <name val="Arial"/>
      <family val="2"/>
    </font>
    <font>
      <sz val="10"/>
      <color theme="4" tint="-0.249977111117893"/>
      <name val="Arial"/>
      <family val="2"/>
    </font>
    <font>
      <sz val="8"/>
      <color theme="4" tint="-0.249977111117893"/>
      <name val="Arial"/>
      <family val="2"/>
    </font>
    <font>
      <i/>
      <sz val="10"/>
      <color theme="4" tint="-0.249977111117893"/>
      <name val="Arial"/>
      <family val="2"/>
    </font>
    <font>
      <b/>
      <sz val="9"/>
      <color theme="4" tint="-0.249977111117893"/>
      <name val="Arial"/>
      <family val="2"/>
    </font>
    <font>
      <b/>
      <sz val="8"/>
      <color theme="4" tint="-0.249977111117893"/>
      <name val="Arial"/>
      <family val="2"/>
    </font>
    <font>
      <sz val="10"/>
      <color theme="0" tint="-4.9989318521683403E-2"/>
      <name val="Arial"/>
      <family val="2"/>
    </font>
    <font>
      <sz val="8"/>
      <color indexed="81"/>
      <name val="Tahoma"/>
      <family val="2"/>
    </font>
    <font>
      <b/>
      <sz val="8"/>
      <color indexed="81"/>
      <name val="Tahoma"/>
      <family val="2"/>
    </font>
    <font>
      <i/>
      <sz val="8"/>
      <name val="Arial"/>
      <family val="2"/>
    </font>
    <font>
      <b/>
      <sz val="8"/>
      <name val="Arial"/>
      <family val="2"/>
    </font>
  </fonts>
  <fills count="7">
    <fill>
      <patternFill patternType="none"/>
    </fill>
    <fill>
      <patternFill patternType="gray125"/>
    </fill>
    <fill>
      <patternFill patternType="solid">
        <fgColor indexed="43"/>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theme="0" tint="-0.14999847407452621"/>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n">
        <color theme="4"/>
      </bottom>
      <diagonal/>
    </border>
    <border>
      <left style="thin">
        <color theme="0"/>
      </left>
      <right style="thin">
        <color theme="0"/>
      </right>
      <top/>
      <bottom style="thin">
        <color theme="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s>
  <cellStyleXfs count="4">
    <xf numFmtId="0" fontId="0" fillId="0" borderId="0"/>
    <xf numFmtId="43" fontId="1" fillId="0" borderId="0" applyFont="0" applyFill="0" applyBorder="0" applyAlignment="0" applyProtection="0"/>
    <xf numFmtId="0" fontId="17" fillId="0" borderId="0" applyNumberFormat="0" applyFill="0" applyBorder="0" applyAlignment="0" applyProtection="0">
      <alignment vertical="top"/>
      <protection locked="0"/>
    </xf>
    <xf numFmtId="9" fontId="1" fillId="0" borderId="0" applyFont="0" applyFill="0" applyBorder="0" applyAlignment="0" applyProtection="0"/>
  </cellStyleXfs>
  <cellXfs count="117">
    <xf numFmtId="0" fontId="0" fillId="0" borderId="0" xfId="0"/>
    <xf numFmtId="0" fontId="5" fillId="0" borderId="0" xfId="0" applyFont="1" applyAlignment="1" applyProtection="1">
      <alignment vertical="top"/>
    </xf>
    <xf numFmtId="0" fontId="6" fillId="0" borderId="0" xfId="0" applyFont="1" applyProtection="1"/>
    <xf numFmtId="0" fontId="5" fillId="0" borderId="0" xfId="0" applyFont="1" applyProtection="1"/>
    <xf numFmtId="0" fontId="5" fillId="0" borderId="0" xfId="0" applyFont="1" applyBorder="1" applyProtection="1"/>
    <xf numFmtId="164" fontId="6" fillId="0" borderId="0" xfId="0" applyNumberFormat="1" applyFont="1" applyBorder="1" applyAlignment="1" applyProtection="1">
      <alignment horizontal="left"/>
    </xf>
    <xf numFmtId="0" fontId="4" fillId="0" borderId="0" xfId="0" applyFont="1" applyAlignment="1" applyProtection="1">
      <alignment vertical="top"/>
    </xf>
    <xf numFmtId="0" fontId="5" fillId="0" borderId="0" xfId="0" applyFont="1" applyAlignment="1" applyProtection="1"/>
    <xf numFmtId="0" fontId="10" fillId="0" borderId="0" xfId="0" applyFont="1" applyFill="1" applyAlignment="1" applyProtection="1">
      <alignment horizontal="center"/>
    </xf>
    <xf numFmtId="0" fontId="0" fillId="0" borderId="0" xfId="0" applyAlignment="1">
      <alignment horizontal="center"/>
    </xf>
    <xf numFmtId="0" fontId="11" fillId="0" borderId="0" xfId="0" applyFont="1"/>
    <xf numFmtId="0" fontId="12" fillId="0" borderId="0" xfId="0" applyFont="1" applyProtection="1"/>
    <xf numFmtId="0" fontId="10" fillId="0" borderId="0" xfId="0" applyFont="1" applyProtection="1"/>
    <xf numFmtId="0" fontId="6" fillId="0" borderId="0" xfId="0" applyFont="1" applyAlignment="1">
      <alignment horizontal="center"/>
    </xf>
    <xf numFmtId="0" fontId="5" fillId="0" borderId="1" xfId="0" applyNumberFormat="1" applyFont="1" applyFill="1" applyBorder="1" applyAlignment="1" applyProtection="1">
      <alignment horizontal="center"/>
      <protection locked="0"/>
    </xf>
    <xf numFmtId="43" fontId="13" fillId="0" borderId="0" xfId="1" applyFont="1" applyFill="1" applyAlignment="1">
      <alignment horizontal="left" vertical="center"/>
    </xf>
    <xf numFmtId="0" fontId="9" fillId="0" borderId="0" xfId="0" applyFont="1" applyFill="1" applyBorder="1" applyAlignment="1" applyProtection="1">
      <alignment horizontal="right" vertical="center"/>
    </xf>
    <xf numFmtId="0" fontId="10" fillId="0" borderId="0" xfId="0" applyFont="1"/>
    <xf numFmtId="0" fontId="16" fillId="0" borderId="0" xfId="0" applyFont="1" applyBorder="1" applyProtection="1"/>
    <xf numFmtId="0" fontId="12" fillId="0" borderId="0" xfId="0" applyFont="1"/>
    <xf numFmtId="0" fontId="12" fillId="0" borderId="0" xfId="0" applyFont="1" applyAlignment="1">
      <alignment horizontal="right"/>
    </xf>
    <xf numFmtId="166" fontId="0" fillId="0" borderId="0" xfId="3" applyNumberFormat="1" applyFont="1"/>
    <xf numFmtId="166" fontId="0" fillId="0" borderId="0" xfId="3" applyNumberFormat="1" applyFont="1" applyBorder="1" applyAlignment="1">
      <alignment horizontal="center"/>
    </xf>
    <xf numFmtId="0" fontId="5" fillId="0" borderId="0" xfId="0" applyFont="1" applyBorder="1" applyAlignment="1">
      <alignment horizontal="right"/>
    </xf>
    <xf numFmtId="10" fontId="0" fillId="0" borderId="0" xfId="3" applyNumberFormat="1" applyFont="1"/>
    <xf numFmtId="10" fontId="0" fillId="0" borderId="0" xfId="0" applyNumberFormat="1"/>
    <xf numFmtId="0" fontId="0" fillId="0" borderId="0" xfId="0" applyAlignment="1">
      <alignment horizontal="right"/>
    </xf>
    <xf numFmtId="0" fontId="11" fillId="0" borderId="0" xfId="0" applyFont="1" applyAlignment="1">
      <alignment horizontal="center"/>
    </xf>
    <xf numFmtId="0" fontId="17" fillId="0" borderId="0" xfId="2" applyFont="1" applyAlignment="1" applyProtection="1"/>
    <xf numFmtId="166" fontId="0" fillId="0" borderId="0" xfId="0" applyNumberFormat="1"/>
    <xf numFmtId="166" fontId="0" fillId="0" borderId="2" xfId="3" applyNumberFormat="1" applyFont="1" applyBorder="1"/>
    <xf numFmtId="0" fontId="16" fillId="0" borderId="0" xfId="0" applyFont="1" applyAlignment="1" applyProtection="1">
      <alignment horizontal="right"/>
    </xf>
    <xf numFmtId="0" fontId="18" fillId="0" borderId="0" xfId="0" applyFont="1"/>
    <xf numFmtId="0" fontId="5" fillId="0" borderId="0" xfId="0" applyFont="1"/>
    <xf numFmtId="0" fontId="5" fillId="0" borderId="0" xfId="0" applyFont="1" applyBorder="1" applyAlignment="1" applyProtection="1">
      <alignment horizontal="right"/>
    </xf>
    <xf numFmtId="0" fontId="20" fillId="0" borderId="0" xfId="0" applyFont="1" applyAlignment="1" applyProtection="1">
      <alignment horizontal="center"/>
    </xf>
    <xf numFmtId="0" fontId="6" fillId="0" borderId="0" xfId="3" applyNumberFormat="1" applyFont="1" applyFill="1" applyBorder="1" applyAlignment="1" applyProtection="1">
      <alignment horizontal="center"/>
    </xf>
    <xf numFmtId="0" fontId="20" fillId="0" borderId="0" xfId="0" applyFont="1" applyAlignment="1" applyProtection="1">
      <alignment horizontal="center" wrapText="1"/>
    </xf>
    <xf numFmtId="10" fontId="15" fillId="0" borderId="0" xfId="3" applyNumberFormat="1" applyFont="1" applyBorder="1" applyAlignment="1" applyProtection="1">
      <alignment horizontal="right" vertical="top"/>
      <protection locked="0"/>
    </xf>
    <xf numFmtId="0" fontId="5" fillId="0" borderId="0" xfId="0" applyFont="1" applyAlignment="1" applyProtection="1">
      <alignment horizontal="right"/>
    </xf>
    <xf numFmtId="9" fontId="20" fillId="0" borderId="0" xfId="0" applyNumberFormat="1" applyFont="1" applyAlignment="1" applyProtection="1">
      <alignment vertical="top"/>
    </xf>
    <xf numFmtId="0" fontId="5" fillId="0" borderId="3" xfId="0" applyFont="1" applyBorder="1"/>
    <xf numFmtId="0" fontId="21" fillId="0" borderId="4" xfId="0" applyFont="1" applyFill="1" applyBorder="1" applyAlignment="1">
      <alignment horizontal="left" vertical="center"/>
    </xf>
    <xf numFmtId="0" fontId="0" fillId="0" borderId="3" xfId="0" applyBorder="1"/>
    <xf numFmtId="0" fontId="22" fillId="0" borderId="5" xfId="0" applyFont="1" applyBorder="1" applyAlignment="1">
      <alignment horizontal="left" wrapText="1" indent="1"/>
    </xf>
    <xf numFmtId="0" fontId="12" fillId="0" borderId="3" xfId="0" applyFont="1" applyBorder="1"/>
    <xf numFmtId="0" fontId="17" fillId="0" borderId="3" xfId="2" applyBorder="1" applyAlignment="1" applyProtection="1">
      <alignment horizontal="left" wrapText="1"/>
    </xf>
    <xf numFmtId="0" fontId="22" fillId="0" borderId="3" xfId="0" applyFont="1" applyBorder="1" applyAlignment="1">
      <alignment horizontal="left" wrapText="1"/>
    </xf>
    <xf numFmtId="0" fontId="19" fillId="0" borderId="3" xfId="0" applyFont="1" applyBorder="1" applyAlignment="1">
      <alignment horizontal="left" wrapText="1"/>
    </xf>
    <xf numFmtId="0" fontId="22" fillId="0" borderId="3" xfId="0" applyFont="1" applyBorder="1" applyAlignment="1">
      <alignment horizontal="left"/>
    </xf>
    <xf numFmtId="0" fontId="3" fillId="0" borderId="0" xfId="1" applyNumberFormat="1" applyFont="1" applyFill="1" applyAlignment="1">
      <alignment horizontal="left"/>
    </xf>
    <xf numFmtId="0" fontId="25" fillId="0" borderId="0" xfId="0" applyFont="1" applyAlignment="1" applyProtection="1">
      <alignment vertical="top"/>
    </xf>
    <xf numFmtId="0" fontId="7" fillId="4" borderId="0" xfId="0" applyFont="1" applyFill="1" applyBorder="1" applyAlignment="1" applyProtection="1">
      <alignment horizontal="center" vertical="center"/>
    </xf>
    <xf numFmtId="0" fontId="5" fillId="0" borderId="6" xfId="0" applyFont="1" applyBorder="1" applyAlignment="1" applyProtection="1"/>
    <xf numFmtId="0" fontId="5" fillId="0" borderId="6" xfId="0" applyFont="1" applyBorder="1" applyAlignment="1" applyProtection="1">
      <alignment horizontal="center"/>
    </xf>
    <xf numFmtId="166" fontId="9" fillId="4" borderId="0" xfId="0" applyNumberFormat="1" applyFont="1" applyFill="1" applyBorder="1" applyAlignment="1" applyProtection="1">
      <alignment horizontal="center" vertical="center"/>
    </xf>
    <xf numFmtId="0" fontId="9" fillId="4" borderId="0" xfId="0" applyFont="1" applyFill="1" applyBorder="1" applyAlignment="1" applyProtection="1">
      <alignment horizontal="center" vertical="center"/>
    </xf>
    <xf numFmtId="10" fontId="0" fillId="3" borderId="0" xfId="3" applyNumberFormat="1" applyFont="1" applyFill="1"/>
    <xf numFmtId="0" fontId="0" fillId="3" borderId="0" xfId="0" applyFill="1" applyAlignment="1">
      <alignment horizontal="center"/>
    </xf>
    <xf numFmtId="166" fontId="0" fillId="0" borderId="7" xfId="3" applyNumberFormat="1" applyFont="1" applyBorder="1" applyAlignment="1">
      <alignment horizontal="center"/>
    </xf>
    <xf numFmtId="0" fontId="0" fillId="0" borderId="7" xfId="0" applyBorder="1" applyAlignment="1">
      <alignment horizontal="center"/>
    </xf>
    <xf numFmtId="166" fontId="0" fillId="2" borderId="7" xfId="3" applyNumberFormat="1" applyFont="1" applyFill="1" applyBorder="1" applyAlignment="1">
      <alignment horizontal="center"/>
    </xf>
    <xf numFmtId="0" fontId="0" fillId="0" borderId="7" xfId="0" applyFill="1" applyBorder="1" applyAlignment="1">
      <alignment horizontal="center"/>
    </xf>
    <xf numFmtId="166" fontId="0" fillId="0" borderId="7" xfId="3" applyNumberFormat="1" applyFont="1" applyFill="1" applyBorder="1" applyAlignment="1">
      <alignment horizontal="center"/>
    </xf>
    <xf numFmtId="0" fontId="6" fillId="0" borderId="7" xfId="0" applyFont="1" applyBorder="1" applyAlignment="1" applyProtection="1">
      <alignment horizontal="right"/>
    </xf>
    <xf numFmtId="0" fontId="6" fillId="0" borderId="7" xfId="0" applyNumberFormat="1" applyFont="1" applyBorder="1" applyAlignment="1" applyProtection="1">
      <alignment horizontal="center"/>
    </xf>
    <xf numFmtId="9" fontId="5" fillId="0" borderId="7" xfId="0" applyNumberFormat="1" applyFont="1" applyBorder="1" applyProtection="1"/>
    <xf numFmtId="0" fontId="27" fillId="0" borderId="0" xfId="0" applyFont="1"/>
    <xf numFmtId="0" fontId="28" fillId="0" borderId="0" xfId="0" applyFont="1"/>
    <xf numFmtId="0" fontId="26" fillId="0" borderId="0" xfId="0" applyFont="1"/>
    <xf numFmtId="0" fontId="30" fillId="0" borderId="0" xfId="0" applyFont="1"/>
    <xf numFmtId="0" fontId="8" fillId="4" borderId="0" xfId="0" applyFont="1" applyFill="1" applyBorder="1" applyAlignment="1" applyProtection="1">
      <alignment horizontal="left" indent="2"/>
    </xf>
    <xf numFmtId="0" fontId="8" fillId="4" borderId="0" xfId="0" applyFont="1" applyFill="1" applyBorder="1" applyAlignment="1" applyProtection="1"/>
    <xf numFmtId="0" fontId="5" fillId="3" borderId="0" xfId="0" applyFont="1" applyFill="1" applyAlignment="1" applyProtection="1">
      <alignment horizontal="center"/>
    </xf>
    <xf numFmtId="166" fontId="15" fillId="4" borderId="0" xfId="3" applyNumberFormat="1" applyFont="1" applyFill="1" applyBorder="1" applyProtection="1"/>
    <xf numFmtId="0" fontId="5" fillId="4" borderId="0" xfId="0" applyFont="1" applyFill="1" applyAlignment="1" applyProtection="1">
      <alignment horizontal="center"/>
    </xf>
    <xf numFmtId="167" fontId="15" fillId="3" borderId="0" xfId="0" applyNumberFormat="1" applyFont="1" applyFill="1" applyBorder="1" applyProtection="1"/>
    <xf numFmtId="166" fontId="6" fillId="3" borderId="0" xfId="3" applyNumberFormat="1" applyFont="1" applyFill="1" applyBorder="1" applyProtection="1"/>
    <xf numFmtId="169" fontId="15" fillId="3" borderId="0" xfId="0" applyNumberFormat="1" applyFont="1" applyFill="1" applyBorder="1" applyProtection="1"/>
    <xf numFmtId="0" fontId="9" fillId="4" borderId="0" xfId="0" applyFont="1" applyFill="1" applyBorder="1" applyAlignment="1" applyProtection="1">
      <alignment horizontal="right" vertical="center"/>
    </xf>
    <xf numFmtId="0" fontId="14" fillId="5" borderId="0" xfId="0" applyFont="1" applyFill="1" applyBorder="1" applyAlignment="1" applyProtection="1"/>
    <xf numFmtId="0" fontId="5" fillId="5" borderId="0" xfId="0" applyFont="1" applyFill="1" applyBorder="1" applyAlignment="1" applyProtection="1">
      <alignment horizontal="center"/>
    </xf>
    <xf numFmtId="166" fontId="5" fillId="5" borderId="0" xfId="3" applyNumberFormat="1" applyFont="1" applyFill="1" applyBorder="1" applyProtection="1"/>
    <xf numFmtId="0" fontId="5" fillId="5" borderId="0" xfId="0" applyFont="1" applyFill="1" applyAlignment="1" applyProtection="1">
      <alignment horizontal="center"/>
    </xf>
    <xf numFmtId="168" fontId="5" fillId="5" borderId="6" xfId="0" applyNumberFormat="1" applyFont="1" applyFill="1" applyBorder="1" applyAlignment="1" applyProtection="1">
      <alignment horizontal="left"/>
    </xf>
    <xf numFmtId="0" fontId="5" fillId="0" borderId="6" xfId="0" applyFont="1" applyBorder="1" applyAlignment="1" applyProtection="1">
      <alignment horizontal="center"/>
      <protection locked="0"/>
    </xf>
    <xf numFmtId="10" fontId="15" fillId="0" borderId="6" xfId="3" applyNumberFormat="1" applyFont="1" applyBorder="1" applyAlignment="1" applyProtection="1">
      <alignment horizontal="right"/>
      <protection locked="0"/>
    </xf>
    <xf numFmtId="165" fontId="6" fillId="0" borderId="8" xfId="0" applyNumberFormat="1" applyFont="1" applyFill="1" applyBorder="1" applyAlignment="1" applyProtection="1">
      <alignment horizontal="center" textRotation="90" wrapText="1"/>
      <protection locked="0"/>
    </xf>
    <xf numFmtId="0" fontId="6" fillId="0" borderId="9" xfId="0" applyNumberFormat="1" applyFont="1" applyFill="1" applyBorder="1" applyAlignment="1" applyProtection="1">
      <alignment horizontal="center"/>
      <protection locked="0"/>
    </xf>
    <xf numFmtId="0" fontId="29" fillId="0" borderId="0" xfId="0" applyFont="1" applyAlignment="1" applyProtection="1">
      <alignment horizontal="right"/>
    </xf>
    <xf numFmtId="0" fontId="29" fillId="0" borderId="0" xfId="0" applyFont="1" applyProtection="1"/>
    <xf numFmtId="0" fontId="29" fillId="0" borderId="0" xfId="0" applyFont="1" applyAlignment="1" applyProtection="1">
      <alignment vertical="center"/>
    </xf>
    <xf numFmtId="0" fontId="31" fillId="0" borderId="0" xfId="0" applyFont="1" applyAlignment="1" applyProtection="1">
      <alignment vertical="center"/>
    </xf>
    <xf numFmtId="0" fontId="0" fillId="0" borderId="0" xfId="0" applyFont="1" applyProtection="1"/>
    <xf numFmtId="0" fontId="32" fillId="0" borderId="0" xfId="0" applyFont="1" applyAlignment="1" applyProtection="1">
      <alignment horizontal="right" vertical="center" indent="1"/>
    </xf>
    <xf numFmtId="0" fontId="32" fillId="0" borderId="1" xfId="0" applyFont="1" applyBorder="1" applyAlignment="1" applyProtection="1">
      <alignment horizontal="center" vertical="center"/>
    </xf>
    <xf numFmtId="0" fontId="33" fillId="0" borderId="0" xfId="0" applyFont="1"/>
    <xf numFmtId="10" fontId="2" fillId="0" borderId="0" xfId="3" applyNumberFormat="1" applyFont="1" applyBorder="1" applyAlignment="1" applyProtection="1">
      <alignment horizontal="center"/>
    </xf>
    <xf numFmtId="0" fontId="0" fillId="0" borderId="6" xfId="0" applyFont="1" applyBorder="1" applyAlignment="1" applyProtection="1">
      <alignment horizontal="center"/>
      <protection locked="0"/>
    </xf>
    <xf numFmtId="0" fontId="26" fillId="0" borderId="0" xfId="0" applyFont="1" applyAlignment="1">
      <alignment vertical="top" wrapText="1"/>
    </xf>
    <xf numFmtId="0" fontId="31" fillId="0" borderId="0" xfId="0" applyFont="1" applyAlignment="1">
      <alignment vertical="top"/>
    </xf>
    <xf numFmtId="0" fontId="29" fillId="0" borderId="0" xfId="0" applyFont="1"/>
    <xf numFmtId="0" fontId="5" fillId="6" borderId="0" xfId="0" applyFont="1" applyFill="1" applyProtection="1"/>
    <xf numFmtId="9" fontId="5" fillId="6" borderId="0" xfId="3" applyFont="1" applyFill="1" applyAlignment="1" applyProtection="1">
      <alignment horizontal="center"/>
    </xf>
    <xf numFmtId="0" fontId="12" fillId="6" borderId="0" xfId="0" applyFont="1" applyFill="1" applyAlignment="1" applyProtection="1">
      <alignment horizontal="center"/>
    </xf>
    <xf numFmtId="166" fontId="2" fillId="4" borderId="0" xfId="3" applyNumberFormat="1" applyFont="1" applyFill="1" applyAlignment="1" applyProtection="1">
      <alignment horizontal="center"/>
    </xf>
    <xf numFmtId="165" fontId="2" fillId="0" borderId="8" xfId="0" applyNumberFormat="1" applyFont="1" applyFill="1" applyBorder="1" applyAlignment="1" applyProtection="1">
      <alignment horizontal="center" textRotation="90" wrapText="1"/>
      <protection locked="0"/>
    </xf>
    <xf numFmtId="0" fontId="15" fillId="6" borderId="0" xfId="0" applyFont="1" applyFill="1" applyProtection="1"/>
    <xf numFmtId="166" fontId="36" fillId="6" borderId="0" xfId="3" applyNumberFormat="1" applyFont="1" applyFill="1" applyAlignment="1" applyProtection="1">
      <alignment horizontal="center"/>
    </xf>
    <xf numFmtId="9" fontId="37" fillId="0" borderId="9" xfId="0" applyNumberFormat="1" applyFont="1" applyFill="1" applyBorder="1" applyAlignment="1" applyProtection="1">
      <alignment horizontal="center"/>
      <protection locked="0"/>
    </xf>
    <xf numFmtId="166" fontId="5" fillId="3" borderId="0" xfId="3" applyNumberFormat="1" applyFont="1" applyFill="1" applyBorder="1" applyAlignment="1" applyProtection="1">
      <alignment horizontal="right"/>
    </xf>
    <xf numFmtId="0" fontId="32" fillId="0" borderId="0" xfId="0" applyFont="1" applyAlignment="1" applyProtection="1">
      <alignment horizontal="left" vertical="center" indent="1"/>
    </xf>
    <xf numFmtId="0" fontId="23" fillId="0" borderId="3" xfId="2" applyFont="1" applyBorder="1" applyAlignment="1" applyProtection="1">
      <alignment horizontal="left" wrapText="1"/>
    </xf>
    <xf numFmtId="0" fontId="24" fillId="0" borderId="3" xfId="0" applyFont="1" applyBorder="1" applyAlignment="1">
      <alignment horizontal="left" wrapText="1"/>
    </xf>
    <xf numFmtId="166" fontId="6" fillId="3" borderId="0" xfId="3" applyNumberFormat="1" applyFont="1" applyFill="1" applyBorder="1" applyAlignment="1" applyProtection="1">
      <alignment shrinkToFit="1"/>
    </xf>
    <xf numFmtId="0" fontId="9" fillId="4" borderId="0" xfId="0" applyFont="1" applyFill="1" applyBorder="1" applyAlignment="1" applyProtection="1">
      <alignment horizontal="center" vertical="center"/>
    </xf>
    <xf numFmtId="0" fontId="26" fillId="0" borderId="0" xfId="0" applyFont="1" applyAlignment="1">
      <alignment horizontal="left" vertical="top" wrapText="1"/>
    </xf>
  </cellXfs>
  <cellStyles count="4">
    <cellStyle name="Comma" xfId="1" builtinId="3"/>
    <cellStyle name="Hyperlink" xfId="2" builtinId="8" customBuiltin="1"/>
    <cellStyle name="Normal" xfId="0" builtinId="0"/>
    <cellStyle name="Percent" xfId="3" builtinId="5"/>
  </cellStyles>
  <dxfs count="1">
    <dxf>
      <font>
        <condense val="0"/>
        <extend val="0"/>
        <color indexed="9"/>
      </font>
      <fill>
        <patternFill>
          <bgColor indexed="1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5FF25F"/>
      <rgbColor rgb="000000FF"/>
      <rgbColor rgb="00FFFF00"/>
      <rgbColor rgb="00DE3018"/>
      <rgbColor rgb="0053D4C9"/>
      <rgbColor rgb="006B0C00"/>
      <rgbColor rgb="00006500"/>
      <rgbColor rgb="00182C63"/>
      <rgbColor rgb="00819C00"/>
      <rgbColor rgb="0083B1C9"/>
      <rgbColor rgb="00007F74"/>
      <rgbColor rgb="00F0F0F0"/>
      <rgbColor rgb="006666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799FC4"/>
      <rgbColor rgb="00C1F1ED"/>
      <rgbColor rgb="00D6F4D9"/>
      <rgbColor rgb="00FFFFCC"/>
      <rgbColor rgb="00C9DAFB"/>
      <rgbColor rgb="00FAC8D7"/>
      <rgbColor rgb="00E4EEF3"/>
      <rgbColor rgb="00F3E9E4"/>
      <rgbColor rgb="001849B5"/>
      <rgbColor rgb="0036ACA2"/>
      <rgbColor rgb="00F0BA00"/>
      <rgbColor rgb="00E1C8BC"/>
      <rgbColor rgb="00C99A83"/>
      <rgbColor rgb="0087543B"/>
      <rgbColor rgb="003B6D87"/>
      <rgbColor rgb="00C0C0C0"/>
      <rgbColor rgb="00003366"/>
      <rgbColor rgb="00109618"/>
      <rgbColor rgb="00085108"/>
      <rgbColor rgb="00635100"/>
      <rgbColor rgb="00593727"/>
      <rgbColor rgb="00BCD5E1"/>
      <rgbColor rgb="0027485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50" b="1" i="0" u="none" strike="noStrike" baseline="0">
                <a:solidFill>
                  <a:srgbClr val="000000"/>
                </a:solidFill>
                <a:latin typeface="Arial"/>
                <a:ea typeface="Arial"/>
                <a:cs typeface="Arial"/>
              </a:defRPr>
            </a:pPr>
            <a:r>
              <a:rPr lang="en-US"/>
              <a:t>Histogram</a:t>
            </a:r>
          </a:p>
        </c:rich>
      </c:tx>
      <c:layout>
        <c:manualLayout>
          <c:xMode val="edge"/>
          <c:yMode val="edge"/>
          <c:x val="0.18489630354894904"/>
          <c:y val="1.9607918228853511E-2"/>
        </c:manualLayout>
      </c:layout>
      <c:overlay val="0"/>
      <c:spPr>
        <a:noFill/>
        <a:ln w="25400">
          <a:noFill/>
        </a:ln>
      </c:spPr>
    </c:title>
    <c:autoTitleDeleted val="0"/>
    <c:plotArea>
      <c:layout>
        <c:manualLayout>
          <c:layoutTarget val="inner"/>
          <c:xMode val="edge"/>
          <c:yMode val="edge"/>
          <c:x val="0.10677110486629451"/>
          <c:y val="5.8823754686560537E-2"/>
          <c:w val="0.85677301221977797"/>
          <c:h val="0.81961098196607673"/>
        </c:manualLayout>
      </c:layout>
      <c:barChart>
        <c:barDir val="col"/>
        <c:grouping val="clustered"/>
        <c:varyColors val="0"/>
        <c:ser>
          <c:idx val="0"/>
          <c:order val="0"/>
          <c:tx>
            <c:strRef>
              <c:f>Grades!$B$9</c:f>
              <c:strCache>
                <c:ptCount val="1"/>
                <c:pt idx="0">
                  <c:v>Grade</c:v>
                </c:pt>
              </c:strCache>
            </c:strRef>
          </c:tx>
          <c:spPr>
            <a:solidFill>
              <a:schemeClr val="accent2"/>
            </a:solidFill>
            <a:ln w="12700">
              <a:solidFill>
                <a:srgbClr val="000000"/>
              </a:solidFill>
              <a:prstDash val="solid"/>
            </a:ln>
          </c:spPr>
          <c:invertIfNegative val="0"/>
          <c:cat>
            <c:strRef>
              <c:f>Grades!$B$10:$B$22</c:f>
              <c:strCache>
                <c:ptCount val="13"/>
                <c:pt idx="0">
                  <c:v>F</c:v>
                </c:pt>
                <c:pt idx="1">
                  <c:v>D-</c:v>
                </c:pt>
                <c:pt idx="2">
                  <c:v>D</c:v>
                </c:pt>
                <c:pt idx="3">
                  <c:v>D+</c:v>
                </c:pt>
                <c:pt idx="4">
                  <c:v>C-</c:v>
                </c:pt>
                <c:pt idx="5">
                  <c:v>C</c:v>
                </c:pt>
                <c:pt idx="6">
                  <c:v>C+</c:v>
                </c:pt>
                <c:pt idx="7">
                  <c:v>B-</c:v>
                </c:pt>
                <c:pt idx="8">
                  <c:v>B</c:v>
                </c:pt>
                <c:pt idx="9">
                  <c:v>B+</c:v>
                </c:pt>
                <c:pt idx="10">
                  <c:v>A-</c:v>
                </c:pt>
                <c:pt idx="11">
                  <c:v>A</c:v>
                </c:pt>
                <c:pt idx="12">
                  <c:v>A+</c:v>
                </c:pt>
              </c:strCache>
            </c:strRef>
          </c:cat>
          <c:val>
            <c:numRef>
              <c:f>Grades!$C$10:$C$22</c:f>
              <c:numCache>
                <c:formatCode>General</c:formatCode>
                <c:ptCount val="13"/>
                <c:pt idx="0">
                  <c:v>0</c:v>
                </c:pt>
                <c:pt idx="1">
                  <c:v>0</c:v>
                </c:pt>
                <c:pt idx="2">
                  <c:v>0</c:v>
                </c:pt>
                <c:pt idx="3">
                  <c:v>0</c:v>
                </c:pt>
                <c:pt idx="4">
                  <c:v>0</c:v>
                </c:pt>
                <c:pt idx="5">
                  <c:v>0</c:v>
                </c:pt>
                <c:pt idx="6">
                  <c:v>0</c:v>
                </c:pt>
                <c:pt idx="7">
                  <c:v>0</c:v>
                </c:pt>
                <c:pt idx="8">
                  <c:v>0</c:v>
                </c:pt>
                <c:pt idx="9">
                  <c:v>0</c:v>
                </c:pt>
                <c:pt idx="10">
                  <c:v>2</c:v>
                </c:pt>
                <c:pt idx="11">
                  <c:v>1</c:v>
                </c:pt>
                <c:pt idx="12">
                  <c:v>3</c:v>
                </c:pt>
              </c:numCache>
            </c:numRef>
          </c:val>
          <c:extLst>
            <c:ext xmlns:c16="http://schemas.microsoft.com/office/drawing/2014/chart" uri="{C3380CC4-5D6E-409C-BE32-E72D297353CC}">
              <c16:uniqueId val="{00000000-888C-477A-8342-3EFB6742682E}"/>
            </c:ext>
          </c:extLst>
        </c:ser>
        <c:dLbls>
          <c:showLegendKey val="0"/>
          <c:showVal val="0"/>
          <c:showCatName val="0"/>
          <c:showSerName val="0"/>
          <c:showPercent val="0"/>
          <c:showBubbleSize val="0"/>
        </c:dLbls>
        <c:gapWidth val="150"/>
        <c:axId val="208598912"/>
        <c:axId val="208600448"/>
      </c:barChart>
      <c:catAx>
        <c:axId val="2085989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850" b="0" i="0" u="none" strike="noStrike" baseline="0">
                <a:solidFill>
                  <a:srgbClr val="000000"/>
                </a:solidFill>
                <a:latin typeface="Arial"/>
                <a:ea typeface="Arial"/>
                <a:cs typeface="Arial"/>
              </a:defRPr>
            </a:pPr>
            <a:endParaRPr lang="en-US"/>
          </a:p>
        </c:txPr>
        <c:crossAx val="208600448"/>
        <c:crosses val="autoZero"/>
        <c:auto val="1"/>
        <c:lblAlgn val="ctr"/>
        <c:lblOffset val="100"/>
        <c:tickLblSkip val="1"/>
        <c:tickMarkSkip val="1"/>
        <c:noMultiLvlLbl val="0"/>
      </c:catAx>
      <c:valAx>
        <c:axId val="208600448"/>
        <c:scaling>
          <c:orientation val="minMax"/>
        </c:scaling>
        <c:delete val="0"/>
        <c:axPos val="l"/>
        <c:title>
          <c:tx>
            <c:rich>
              <a:bodyPr/>
              <a:lstStyle/>
              <a:p>
                <a:pPr>
                  <a:defRPr sz="800" b="1" i="0" u="none" strike="noStrike" baseline="0">
                    <a:solidFill>
                      <a:srgbClr val="000000"/>
                    </a:solidFill>
                    <a:latin typeface="Arial"/>
                    <a:ea typeface="Arial"/>
                    <a:cs typeface="Arial"/>
                  </a:defRPr>
                </a:pPr>
                <a:r>
                  <a:rPr lang="en-US"/>
                  <a:t>Frequency</a:t>
                </a:r>
              </a:p>
            </c:rich>
          </c:tx>
          <c:layout>
            <c:manualLayout>
              <c:xMode val="edge"/>
              <c:yMode val="edge"/>
              <c:x val="1.3020866447109088E-2"/>
              <c:y val="0.34509936082782178"/>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208598912"/>
        <c:crosses val="autoZero"/>
        <c:crossBetween val="between"/>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25</xdr:col>
      <xdr:colOff>0</xdr:colOff>
      <xdr:row>0</xdr:row>
      <xdr:rowOff>41910</xdr:rowOff>
    </xdr:from>
    <xdr:to>
      <xdr:col>28</xdr:col>
      <xdr:colOff>15240</xdr:colOff>
      <xdr:row>1</xdr:row>
      <xdr:rowOff>0</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347960" y="41910"/>
          <a:ext cx="1295400" cy="2857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8</xdr:col>
      <xdr:colOff>1295400</xdr:colOff>
      <xdr:row>0</xdr:row>
      <xdr:rowOff>291465</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724650" y="0"/>
          <a:ext cx="1295400" cy="29146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0</xdr:colOff>
      <xdr:row>8</xdr:row>
      <xdr:rowOff>0</xdr:rowOff>
    </xdr:from>
    <xdr:to>
      <xdr:col>10</xdr:col>
      <xdr:colOff>0</xdr:colOff>
      <xdr:row>23</xdr:row>
      <xdr:rowOff>0</xdr:rowOff>
    </xdr:to>
    <xdr:graphicFrame macro="">
      <xdr:nvGraphicFramePr>
        <xdr:cNvPr id="2049" name="Chart 1">
          <a:extLst>
            <a:ext uri="{FF2B5EF4-FFF2-40B4-BE49-F238E27FC236}">
              <a16:creationId xmlns:a16="http://schemas.microsoft.com/office/drawing/2014/main" id="{00000000-0008-0000-0200-000001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11</xdr:col>
      <xdr:colOff>0</xdr:colOff>
      <xdr:row>0</xdr:row>
      <xdr:rowOff>0</xdr:rowOff>
    </xdr:from>
    <xdr:to>
      <xdr:col>11</xdr:col>
      <xdr:colOff>1295400</xdr:colOff>
      <xdr:row>0</xdr:row>
      <xdr:rowOff>291465</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724650" y="0"/>
          <a:ext cx="1295400" cy="2914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3629025</xdr:colOff>
      <xdr:row>0</xdr:row>
      <xdr:rowOff>38100</xdr:rowOff>
    </xdr:from>
    <xdr:to>
      <xdr:col>1</xdr:col>
      <xdr:colOff>5057775</xdr:colOff>
      <xdr:row>0</xdr:row>
      <xdr:rowOff>359569</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829050" y="38100"/>
          <a:ext cx="1428750" cy="321469"/>
        </a:xfrm>
        <a:prstGeom prst="rect">
          <a:avLst/>
        </a:prstGeom>
      </xdr:spPr>
    </xdr:pic>
    <xdr:clientData/>
  </xdr:twoCellAnchor>
</xdr:wsDr>
</file>

<file path=xl/theme/theme1.xml><?xml version="1.0" encoding="utf-8"?>
<a:theme xmlns:a="http://schemas.openxmlformats.org/drawingml/2006/main" name="Office Theme">
  <a:themeElements>
    <a:clrScheme name="V42-Copper">
      <a:dk1>
        <a:sysClr val="windowText" lastClr="000000"/>
      </a:dk1>
      <a:lt1>
        <a:sysClr val="window" lastClr="FFFFFF"/>
      </a:lt1>
      <a:dk2>
        <a:srgbClr val="3A5D9C"/>
      </a:dk2>
      <a:lt2>
        <a:srgbClr val="EEECE2"/>
      </a:lt2>
      <a:accent1>
        <a:srgbClr val="9D6245"/>
      </a:accent1>
      <a:accent2>
        <a:srgbClr val="5F7FB9"/>
      </a:accent2>
      <a:accent3>
        <a:srgbClr val="B95F5F"/>
      </a:accent3>
      <a:accent4>
        <a:srgbClr val="B95FAE"/>
      </a:accent4>
      <a:accent5>
        <a:srgbClr val="5FB95F"/>
      </a:accent5>
      <a:accent6>
        <a:srgbClr val="795FB9"/>
      </a:accent6>
      <a:hlink>
        <a:srgbClr val="4C92AE"/>
      </a:hlink>
      <a:folHlink>
        <a:srgbClr val="969696"/>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vertex42.com/ExcelTemplates/gradebook.html"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vertex42.com/ExcelTemplates/gradebook.html"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www.vertex42.com/ExcelTemplates/gradebook.html"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vertex42.com/licensing/EULA_privateuse.html" TargetMode="External"/><Relationship Id="rId1" Type="http://schemas.openxmlformats.org/officeDocument/2006/relationships/hyperlink" Target="https://www.vertex42.com/ExcelTemplates/gradebook.html" TargetMode="External"/><Relationship Id="rId4"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AJ49"/>
  <sheetViews>
    <sheetView showGridLines="0" tabSelected="1" workbookViewId="0">
      <selection activeCell="A2" sqref="A2"/>
    </sheetView>
  </sheetViews>
  <sheetFormatPr defaultColWidth="9.140625" defaultRowHeight="12.75" x14ac:dyDescent="0.2"/>
  <cols>
    <col min="1" max="1" width="3.28515625" style="3" customWidth="1"/>
    <col min="2" max="2" width="15.7109375" style="3" customWidth="1"/>
    <col min="3" max="19" width="5.7109375" style="3" customWidth="1"/>
    <col min="20" max="20" width="2.5703125" style="3" customWidth="1"/>
    <col min="21" max="22" width="6.140625" style="3" customWidth="1"/>
    <col min="23" max="23" width="2.5703125" style="3" customWidth="1"/>
    <col min="24" max="24" width="8.42578125" style="3" customWidth="1"/>
    <col min="25" max="25" width="7.85546875" style="3" customWidth="1"/>
    <col min="26" max="33" width="6.28515625" style="3" customWidth="1"/>
    <col min="34" max="34" width="5.28515625" style="3" customWidth="1"/>
    <col min="35" max="35" width="21" style="3" customWidth="1"/>
    <col min="36" max="16384" width="9.140625" style="3"/>
  </cols>
  <sheetData>
    <row r="1" spans="1:36" s="1" customFormat="1" ht="26.25" customHeight="1" x14ac:dyDescent="0.2">
      <c r="A1" s="51" t="s">
        <v>0</v>
      </c>
      <c r="B1" s="6"/>
      <c r="C1" s="7"/>
      <c r="D1" s="7"/>
      <c r="E1" s="7"/>
      <c r="F1" s="4"/>
      <c r="G1" s="4"/>
      <c r="H1" s="4"/>
      <c r="I1" s="7"/>
      <c r="J1" s="7"/>
      <c r="K1" s="7"/>
      <c r="L1" s="7"/>
      <c r="M1" s="7"/>
      <c r="N1" s="7"/>
      <c r="O1" s="7"/>
      <c r="P1" s="7"/>
      <c r="Q1" s="7"/>
      <c r="R1" s="7"/>
      <c r="S1" s="7"/>
      <c r="U1" s="7"/>
      <c r="V1" s="7"/>
      <c r="X1" s="7"/>
      <c r="AI1" s="15"/>
    </row>
    <row r="2" spans="1:36" ht="15" x14ac:dyDescent="0.25">
      <c r="A2" s="2"/>
      <c r="B2" s="12" t="s">
        <v>32</v>
      </c>
      <c r="F2" s="4"/>
      <c r="G2" s="4"/>
      <c r="H2" s="4"/>
      <c r="S2" s="18" t="s">
        <v>50</v>
      </c>
      <c r="X2" s="18"/>
      <c r="Z2" s="50" t="s">
        <v>138</v>
      </c>
    </row>
    <row r="3" spans="1:36" ht="14.25" x14ac:dyDescent="0.2">
      <c r="A3" s="2"/>
      <c r="B3" s="11" t="s">
        <v>33</v>
      </c>
      <c r="C3" s="7"/>
      <c r="D3" s="7"/>
      <c r="E3" s="7"/>
      <c r="F3" s="4"/>
      <c r="G3" s="4"/>
      <c r="H3" s="4"/>
      <c r="I3" s="7"/>
      <c r="J3" s="7"/>
      <c r="K3" s="7"/>
      <c r="L3" s="7"/>
      <c r="M3" s="7"/>
      <c r="N3" s="7"/>
      <c r="O3" s="7"/>
      <c r="P3" s="7"/>
      <c r="Q3" s="7"/>
      <c r="R3" s="7"/>
      <c r="S3" s="7"/>
      <c r="U3" s="7"/>
      <c r="V3" s="7"/>
      <c r="X3" s="7"/>
      <c r="Z3" s="93" t="s">
        <v>137</v>
      </c>
    </row>
    <row r="4" spans="1:36" ht="14.25" x14ac:dyDescent="0.2">
      <c r="A4" s="2"/>
      <c r="B4" s="11" t="s">
        <v>34</v>
      </c>
      <c r="F4" s="4"/>
      <c r="G4" s="4"/>
      <c r="H4" s="4"/>
      <c r="R4" s="89" t="s">
        <v>96</v>
      </c>
      <c r="S4" s="90" t="s">
        <v>97</v>
      </c>
      <c r="U4" s="89" t="s">
        <v>98</v>
      </c>
      <c r="V4" s="90" t="s">
        <v>97</v>
      </c>
      <c r="Z4" s="28" t="s">
        <v>62</v>
      </c>
    </row>
    <row r="5" spans="1:36" x14ac:dyDescent="0.2">
      <c r="C5" s="4"/>
      <c r="D5" s="4"/>
      <c r="E5" s="4"/>
      <c r="F5" s="4"/>
      <c r="G5" s="4"/>
      <c r="H5" s="4"/>
      <c r="I5" s="4"/>
      <c r="J5" s="4"/>
      <c r="K5" s="4"/>
      <c r="L5" s="4"/>
      <c r="M5" s="4"/>
      <c r="N5" s="4"/>
      <c r="O5" s="4"/>
      <c r="P5" s="4"/>
      <c r="Q5" s="4"/>
      <c r="R5" s="4"/>
      <c r="S5" s="4"/>
      <c r="U5" s="4"/>
      <c r="V5" s="4"/>
      <c r="X5" s="4"/>
    </row>
    <row r="6" spans="1:36" ht="15" x14ac:dyDescent="0.25">
      <c r="A6" s="4"/>
      <c r="B6" s="4"/>
      <c r="C6" s="71" t="s">
        <v>1</v>
      </c>
      <c r="D6" s="72"/>
      <c r="E6" s="72"/>
      <c r="F6" s="72"/>
      <c r="G6" s="72"/>
      <c r="H6" s="72"/>
      <c r="I6" s="72"/>
      <c r="J6" s="72"/>
      <c r="K6" s="72"/>
      <c r="L6" s="72"/>
      <c r="M6" s="72"/>
      <c r="N6" s="72"/>
      <c r="O6" s="72"/>
      <c r="P6" s="72"/>
      <c r="Q6" s="72"/>
      <c r="R6" s="72"/>
      <c r="S6" s="72"/>
      <c r="X6" s="4"/>
      <c r="Z6" s="111" t="s">
        <v>134</v>
      </c>
      <c r="AA6" s="94"/>
    </row>
    <row r="7" spans="1:36" ht="41.25" customHeight="1" x14ac:dyDescent="0.2">
      <c r="A7" s="4"/>
      <c r="B7" s="4"/>
      <c r="C7" s="87" t="s">
        <v>2</v>
      </c>
      <c r="D7" s="87" t="s">
        <v>3</v>
      </c>
      <c r="E7" s="87" t="s">
        <v>4</v>
      </c>
      <c r="F7" s="87" t="s">
        <v>5</v>
      </c>
      <c r="G7" s="87" t="s">
        <v>6</v>
      </c>
      <c r="H7" s="87" t="s">
        <v>8</v>
      </c>
      <c r="I7" s="87" t="s">
        <v>9</v>
      </c>
      <c r="J7" s="87" t="s">
        <v>83</v>
      </c>
      <c r="K7" s="87" t="s">
        <v>10</v>
      </c>
      <c r="L7" s="87" t="s">
        <v>11</v>
      </c>
      <c r="M7" s="87" t="s">
        <v>56</v>
      </c>
      <c r="N7" s="87" t="s">
        <v>47</v>
      </c>
      <c r="O7" s="87" t="s">
        <v>48</v>
      </c>
      <c r="P7" s="87" t="s">
        <v>49</v>
      </c>
      <c r="Q7" s="87" t="s">
        <v>74</v>
      </c>
      <c r="R7" s="87" t="s">
        <v>75</v>
      </c>
      <c r="S7" s="87" t="s">
        <v>7</v>
      </c>
      <c r="U7" s="106" t="s">
        <v>116</v>
      </c>
      <c r="V7" s="106" t="s">
        <v>117</v>
      </c>
      <c r="X7" s="4"/>
    </row>
    <row r="8" spans="1:36" ht="15.75" customHeight="1" x14ac:dyDescent="0.2">
      <c r="A8" s="4"/>
      <c r="B8" s="16" t="s">
        <v>12</v>
      </c>
      <c r="C8" s="14">
        <v>50</v>
      </c>
      <c r="D8" s="14">
        <v>50</v>
      </c>
      <c r="E8" s="14">
        <v>50</v>
      </c>
      <c r="F8" s="14">
        <v>50</v>
      </c>
      <c r="G8" s="14">
        <v>150</v>
      </c>
      <c r="H8" s="14">
        <v>50</v>
      </c>
      <c r="I8" s="14">
        <v>50</v>
      </c>
      <c r="J8" s="14">
        <v>25</v>
      </c>
      <c r="K8" s="14">
        <v>50</v>
      </c>
      <c r="L8" s="14">
        <v>50</v>
      </c>
      <c r="M8" s="14">
        <v>150</v>
      </c>
      <c r="N8" s="14">
        <v>50</v>
      </c>
      <c r="O8" s="14">
        <v>50</v>
      </c>
      <c r="P8" s="14">
        <v>50</v>
      </c>
      <c r="Q8" s="14">
        <v>100</v>
      </c>
      <c r="R8" s="14">
        <v>100</v>
      </c>
      <c r="S8" s="14">
        <v>200</v>
      </c>
      <c r="U8" s="14">
        <v>100</v>
      </c>
      <c r="V8" s="14"/>
      <c r="X8" s="4"/>
      <c r="Z8" s="91"/>
      <c r="AA8" s="94" t="s">
        <v>111</v>
      </c>
      <c r="AB8" s="95" t="s">
        <v>112</v>
      </c>
      <c r="AI8" s="92" t="s">
        <v>100</v>
      </c>
      <c r="AJ8" s="96" t="b">
        <f>AB8="Yes"</f>
        <v>0</v>
      </c>
    </row>
    <row r="9" spans="1:36" ht="15.75" customHeight="1" x14ac:dyDescent="0.2">
      <c r="A9" s="4"/>
      <c r="B9" s="16" t="s">
        <v>70</v>
      </c>
      <c r="C9" s="88" t="s">
        <v>80</v>
      </c>
      <c r="D9" s="88" t="s">
        <v>80</v>
      </c>
      <c r="E9" s="88" t="s">
        <v>80</v>
      </c>
      <c r="F9" s="88" t="s">
        <v>80</v>
      </c>
      <c r="G9" s="88" t="s">
        <v>81</v>
      </c>
      <c r="H9" s="88" t="s">
        <v>80</v>
      </c>
      <c r="I9" s="88" t="s">
        <v>80</v>
      </c>
      <c r="J9" s="88" t="s">
        <v>81</v>
      </c>
      <c r="K9" s="88" t="s">
        <v>80</v>
      </c>
      <c r="L9" s="88" t="s">
        <v>80</v>
      </c>
      <c r="M9" s="88" t="s">
        <v>81</v>
      </c>
      <c r="N9" s="88" t="s">
        <v>80</v>
      </c>
      <c r="O9" s="88" t="s">
        <v>80</v>
      </c>
      <c r="P9" s="88" t="s">
        <v>80</v>
      </c>
      <c r="Q9" s="88" t="s">
        <v>18</v>
      </c>
      <c r="R9" s="88" t="s">
        <v>82</v>
      </c>
      <c r="S9" s="88" t="s">
        <v>81</v>
      </c>
      <c r="U9" s="109">
        <v>0.02</v>
      </c>
      <c r="V9" s="109"/>
      <c r="Z9" s="91"/>
      <c r="AI9" s="91" t="s">
        <v>101</v>
      </c>
    </row>
    <row r="10" spans="1:36" x14ac:dyDescent="0.2">
      <c r="A10" s="4"/>
      <c r="B10" s="16"/>
      <c r="C10" s="36"/>
      <c r="D10" s="36"/>
      <c r="E10" s="36"/>
      <c r="F10" s="36"/>
      <c r="G10" s="36"/>
      <c r="H10" s="36"/>
      <c r="I10" s="36"/>
      <c r="J10" s="36"/>
      <c r="K10" s="36"/>
      <c r="L10" s="36"/>
      <c r="M10" s="36"/>
      <c r="N10" s="36"/>
      <c r="O10" s="36"/>
      <c r="P10" s="36"/>
      <c r="Q10" s="36"/>
      <c r="R10" s="36"/>
      <c r="S10" s="36"/>
      <c r="U10" s="36"/>
      <c r="V10" s="36"/>
      <c r="X10" s="36"/>
      <c r="Z10" s="107" t="s">
        <v>118</v>
      </c>
      <c r="AA10" s="107"/>
      <c r="AB10" s="107"/>
      <c r="AC10" s="107"/>
      <c r="AD10" s="107"/>
      <c r="AE10" s="107"/>
      <c r="AF10" s="107"/>
      <c r="AG10" s="102"/>
      <c r="AI10" s="91" t="s">
        <v>107</v>
      </c>
    </row>
    <row r="11" spans="1:36" x14ac:dyDescent="0.2">
      <c r="B11" s="97"/>
      <c r="C11" s="97"/>
      <c r="D11" s="97"/>
      <c r="E11" s="97"/>
      <c r="F11" s="97"/>
      <c r="G11" s="97"/>
      <c r="H11" s="97"/>
      <c r="I11" s="97"/>
      <c r="J11" s="97"/>
      <c r="K11" s="97"/>
      <c r="L11" s="97"/>
      <c r="M11" s="97"/>
      <c r="N11" s="97"/>
      <c r="O11" s="97"/>
      <c r="P11" s="97"/>
      <c r="Q11" s="97"/>
      <c r="R11" s="97"/>
      <c r="S11" s="97"/>
      <c r="T11" s="34"/>
      <c r="U11" s="4"/>
      <c r="V11" s="4"/>
      <c r="W11" s="34" t="s">
        <v>69</v>
      </c>
      <c r="X11" s="86">
        <v>0</v>
      </c>
      <c r="Z11" s="108">
        <f ca="1">IF(OFFSET(Grades!$C$39,COLUMN()-COLUMN($Z$12)+1,0,1,1)=0," - ",OFFSET(Grades!$C$39,COLUMN()-COLUMN($Z$12)+1,0,1,1))</f>
        <v>0.15</v>
      </c>
      <c r="AA11" s="108">
        <f ca="1">IF(OFFSET(Grades!$C$39,COLUMN()-COLUMN($Z$12)+1,0,1,1)=0," - ",OFFSET(Grades!$C$39,COLUMN()-COLUMN($Z$12)+1,0,1,1))</f>
        <v>0.15</v>
      </c>
      <c r="AB11" s="108">
        <f ca="1">IF(OFFSET(Grades!$C$39,COLUMN()-COLUMN($Z$12)+1,0,1,1)=0," - ",OFFSET(Grades!$C$39,COLUMN()-COLUMN($Z$12)+1,0,1,1))</f>
        <v>0.35</v>
      </c>
      <c r="AC11" s="108">
        <f ca="1">IF(OFFSET(Grades!$C$39,COLUMN()-COLUMN($Z$12)+1,0,1,1)=0," - ",OFFSET(Grades!$C$39,COLUMN()-COLUMN($Z$12)+1,0,1,1))</f>
        <v>0.35</v>
      </c>
      <c r="AD11" s="108" t="str">
        <f ca="1">IF(OFFSET(Grades!$C$39,COLUMN()-COLUMN($Z$12)+1,0,1,1)=0," - ",OFFSET(Grades!$C$39,COLUMN()-COLUMN($Z$12)+1,0,1,1))</f>
        <v xml:space="preserve"> - </v>
      </c>
      <c r="AE11" s="108" t="str">
        <f ca="1">IF(OFFSET(Grades!$C$39,COLUMN()-COLUMN($Z$12)+1,0,1,1)=0," - ",OFFSET(Grades!$C$39,COLUMN()-COLUMN($Z$12)+1,0,1,1))</f>
        <v xml:space="preserve"> - </v>
      </c>
      <c r="AF11" s="108" t="str">
        <f ca="1">IF(OFFSET(Grades!$C$39,COLUMN()-COLUMN($Z$12)+1,0,1,1)=0," - ",OFFSET(Grades!$C$39,COLUMN()-COLUMN($Z$12)+1,0,1,1))</f>
        <v xml:space="preserve"> - </v>
      </c>
      <c r="AG11" s="103"/>
      <c r="AI11" s="91" t="s">
        <v>103</v>
      </c>
    </row>
    <row r="12" spans="1:36" ht="15" x14ac:dyDescent="0.25">
      <c r="B12" s="12" t="s">
        <v>42</v>
      </c>
      <c r="C12" s="4"/>
      <c r="D12" s="4"/>
      <c r="E12" s="4"/>
      <c r="F12" s="4"/>
      <c r="G12" s="4"/>
      <c r="H12" s="4"/>
      <c r="I12" s="4"/>
      <c r="J12" s="4"/>
      <c r="K12" s="4"/>
      <c r="L12" s="4"/>
      <c r="M12" s="4"/>
      <c r="N12" s="4"/>
      <c r="O12" s="4"/>
      <c r="P12" s="4"/>
      <c r="Q12" s="4"/>
      <c r="R12" s="4"/>
      <c r="U12" s="4"/>
      <c r="V12" s="4"/>
      <c r="X12" s="8" t="s">
        <v>86</v>
      </c>
      <c r="Y12" s="8" t="s">
        <v>22</v>
      </c>
      <c r="Z12" s="104" t="str">
        <f ca="1">IF(OFFSET(Grades!$B$39,COLUMN()-COLUMN($Z$12)+1,0,1,1)=0," - ",OFFSET(Grades!$B$39,COLUMN()-COLUMN($Z$12)+1,0,1,1))</f>
        <v>HW</v>
      </c>
      <c r="AA12" s="104" t="str">
        <f ca="1">IF(OFFSET(Grades!$B$39,COLUMN()-COLUMN($Z$12)+1,0,1,1)=0," - ",OFFSET(Grades!$B$39,COLUMN()-COLUMN($Z$12)+1,0,1,1))</f>
        <v>T</v>
      </c>
      <c r="AB12" s="104" t="str">
        <f ca="1">IF(OFFSET(Grades!$B$39,COLUMN()-COLUMN($Z$12)+1,0,1,1)=0," - ",OFFSET(Grades!$B$39,COLUMN()-COLUMN($Z$12)+1,0,1,1))</f>
        <v>A</v>
      </c>
      <c r="AC12" s="104" t="str">
        <f ca="1">IF(OFFSET(Grades!$B$39,COLUMN()-COLUMN($Z$12)+1,0,1,1)=0," - ",OFFSET(Grades!$B$39,COLUMN()-COLUMN($Z$12)+1,0,1,1))</f>
        <v>CW</v>
      </c>
      <c r="AD12" s="104" t="str">
        <f ca="1">IF(OFFSET(Grades!$B$39,COLUMN()-COLUMN($Z$12)+1,0,1,1)=0," - ",OFFSET(Grades!$B$39,COLUMN()-COLUMN($Z$12)+1,0,1,1))</f>
        <v xml:space="preserve"> - </v>
      </c>
      <c r="AE12" s="104" t="str">
        <f ca="1">IF(OFFSET(Grades!$B$39,COLUMN()-COLUMN($Z$12)+1,0,1,1)=0," - ",OFFSET(Grades!$B$39,COLUMN()-COLUMN($Z$12)+1,0,1,1))</f>
        <v xml:space="preserve"> - </v>
      </c>
      <c r="AF12" s="104" t="str">
        <f ca="1">IF(OFFSET(Grades!$B$39,COLUMN()-COLUMN($Z$12)+1,0,1,1)=0," - ",OFFSET(Grades!$B$39,COLUMN()-COLUMN($Z$12)+1,0,1,1))</f>
        <v xml:space="preserve"> - </v>
      </c>
      <c r="AG12" s="104" t="s">
        <v>115</v>
      </c>
      <c r="AI12" s="91" t="s">
        <v>106</v>
      </c>
    </row>
    <row r="13" spans="1:36" x14ac:dyDescent="0.2">
      <c r="A13" s="5">
        <f ca="1">OFFSET(A13,-1,0,1,1)+1</f>
        <v>1</v>
      </c>
      <c r="B13" s="84" t="str">
        <f ca="1">IF(displayID,INDEX(Names!$C$10:$C$109,Gradebook!A13),INDEX(Names!$B$10:$B$109,Gradebook!A13))</f>
        <v>Bob</v>
      </c>
      <c r="C13" s="85">
        <v>25</v>
      </c>
      <c r="D13" s="85">
        <v>25</v>
      </c>
      <c r="E13" s="85">
        <v>50</v>
      </c>
      <c r="F13" s="85"/>
      <c r="G13" s="98">
        <v>150</v>
      </c>
      <c r="H13" s="85"/>
      <c r="I13" s="85"/>
      <c r="J13" s="85"/>
      <c r="K13" s="85"/>
      <c r="L13" s="85"/>
      <c r="M13" s="85"/>
      <c r="N13" s="85"/>
      <c r="O13" s="85"/>
      <c r="P13" s="85"/>
      <c r="Q13" s="85">
        <v>95</v>
      </c>
      <c r="R13" s="85">
        <v>100</v>
      </c>
      <c r="S13" s="85"/>
      <c r="U13" s="85"/>
      <c r="V13" s="85"/>
      <c r="X13" s="110">
        <f ca="1">IF(COUNTA(B13:T13)&lt;=1," - ",$X$11+ROUNDUP((SUMPRODUCT(Z13:AF13,$Z$11:$AF$11)/SUMPRODUCT(1*ISNUMBER(Z13:AF13),$Z$11:$AF$11)+AG13),4))</f>
        <v>0.9325</v>
      </c>
      <c r="Y13" s="73" t="str">
        <f ca="1">IF(NOT(ISNUMBER(X13))," - ",INDEX(Grades!$B$10:$B$22,MATCH(X13,Grades!$A$10:$A$22,1)))</f>
        <v>A</v>
      </c>
      <c r="Z13" s="105">
        <f ca="1">IFERROR(SUMIF($B$9:$T$9,Z$12,$B13:$T13)/SUMPRODUCT($B$8:$T$8,1*ISNUMBER($B13:$T13),1*(NOT($B13:$T13="")),1*($B$9:$T$9=Z$12)),"-")</f>
        <v>0.66666666666666663</v>
      </c>
      <c r="AA13" s="105">
        <f t="shared" ref="AA13:AF28" ca="1" si="0">IFERROR(SUMIF($B$9:$T$9,AA$12,$B13:$T13)/SUMPRODUCT($B$8:$T$8,1*ISNUMBER($B13:$T13),1*(NOT($B13:$T13="")),1*($B$9:$T$9=AA$12)),"-")</f>
        <v>1</v>
      </c>
      <c r="AB13" s="105">
        <f t="shared" ca="1" si="0"/>
        <v>0.95</v>
      </c>
      <c r="AC13" s="105">
        <f t="shared" ca="1" si="0"/>
        <v>1</v>
      </c>
      <c r="AD13" s="105" t="str">
        <f t="shared" ca="1" si="0"/>
        <v>-</v>
      </c>
      <c r="AE13" s="105" t="str">
        <f t="shared" ca="1" si="0"/>
        <v>-</v>
      </c>
      <c r="AF13" s="105" t="str">
        <f t="shared" ca="1" si="0"/>
        <v>-</v>
      </c>
      <c r="AG13" s="105">
        <f t="array" ref="AG13">SUMPRODUCT(U13:V13,$U$9:$V$9,IFERROR(1/$U$8:$V$8,1))</f>
        <v>0</v>
      </c>
      <c r="AI13" s="91" t="s">
        <v>113</v>
      </c>
    </row>
    <row r="14" spans="1:36" x14ac:dyDescent="0.2">
      <c r="A14" s="5">
        <f t="shared" ref="A14:A42" ca="1" si="1">OFFSET(A14,-1,0,1,1)+1</f>
        <v>2</v>
      </c>
      <c r="B14" s="84" t="str">
        <f ca="1">IF(displayID,INDEX(Names!$C$10:$C$109,Gradebook!A14),INDEX(Names!$B$10:$B$109,Gradebook!A14))</f>
        <v>Sally</v>
      </c>
      <c r="C14" s="85">
        <v>50</v>
      </c>
      <c r="D14" s="85">
        <v>50</v>
      </c>
      <c r="E14" s="85">
        <v>50</v>
      </c>
      <c r="F14" s="85"/>
      <c r="G14" s="85">
        <v>150</v>
      </c>
      <c r="H14" s="85"/>
      <c r="I14" s="85"/>
      <c r="J14" s="85"/>
      <c r="K14" s="85"/>
      <c r="L14" s="85"/>
      <c r="M14" s="85"/>
      <c r="N14" s="85"/>
      <c r="O14" s="85"/>
      <c r="P14" s="85"/>
      <c r="Q14" s="85">
        <v>100</v>
      </c>
      <c r="R14" s="85">
        <v>100</v>
      </c>
      <c r="S14" s="85"/>
      <c r="U14" s="85">
        <v>100</v>
      </c>
      <c r="V14" s="85"/>
      <c r="X14" s="110">
        <f t="shared" ref="X14:X42" ca="1" si="2">IF(COUNTA(B14:T14)&lt;=1," - ",$X$11+ROUNDUP((SUMPRODUCT(Z14:AF14,$Z$11:$AF$11)/SUMPRODUCT(1*ISNUMBER(Z14:AF14),$Z$11:$AF$11)+AG14),4))</f>
        <v>1.02</v>
      </c>
      <c r="Y14" s="73" t="str">
        <f ca="1">IF(NOT(ISNUMBER(X14))," - ",INDEX(Grades!$B$10:$B$22,MATCH(X14,Grades!$A$10:$A$22,1)))</f>
        <v>A+</v>
      </c>
      <c r="Z14" s="105">
        <f t="shared" ref="Z14:AF42" ca="1" si="3">IFERROR(SUMIF($B$9:$T$9,Z$12,$B14:$T14)/SUMPRODUCT($B$8:$T$8,1*ISNUMBER($B14:$T14),1*(NOT($B14:$T14="")),1*($B$9:$T$9=Z$12)),"-")</f>
        <v>1</v>
      </c>
      <c r="AA14" s="105">
        <f t="shared" ca="1" si="0"/>
        <v>1</v>
      </c>
      <c r="AB14" s="105">
        <f t="shared" ca="1" si="0"/>
        <v>1</v>
      </c>
      <c r="AC14" s="105">
        <f t="shared" ca="1" si="0"/>
        <v>1</v>
      </c>
      <c r="AD14" s="105" t="str">
        <f t="shared" ca="1" si="0"/>
        <v>-</v>
      </c>
      <c r="AE14" s="105" t="str">
        <f t="shared" ca="1" si="0"/>
        <v>-</v>
      </c>
      <c r="AF14" s="105" t="str">
        <f t="shared" ca="1" si="0"/>
        <v>-</v>
      </c>
      <c r="AG14" s="105">
        <f t="array" ref="AG14">SUMPRODUCT(U14:V14,$U$9:$V$9,IFERROR(1/$U$8:$V$8,1))</f>
        <v>0.02</v>
      </c>
      <c r="AI14" s="91" t="s">
        <v>119</v>
      </c>
    </row>
    <row r="15" spans="1:36" x14ac:dyDescent="0.2">
      <c r="A15" s="5">
        <f t="shared" ca="1" si="1"/>
        <v>3</v>
      </c>
      <c r="B15" s="84" t="str">
        <f ca="1">IF(displayID,INDEX(Names!$C$10:$C$109,Gradebook!A15),INDEX(Names!$B$10:$B$109,Gradebook!A15))</f>
        <v>Sue</v>
      </c>
      <c r="C15" s="85">
        <v>25</v>
      </c>
      <c r="D15" s="85">
        <v>50</v>
      </c>
      <c r="E15" s="85">
        <v>50</v>
      </c>
      <c r="F15" s="85"/>
      <c r="G15" s="85">
        <v>150</v>
      </c>
      <c r="H15" s="85"/>
      <c r="I15" s="85"/>
      <c r="J15" s="85"/>
      <c r="K15" s="85"/>
      <c r="L15" s="85"/>
      <c r="M15" s="85"/>
      <c r="N15" s="85"/>
      <c r="O15" s="85"/>
      <c r="P15" s="85"/>
      <c r="Q15" s="85">
        <v>99</v>
      </c>
      <c r="R15" s="85">
        <v>100</v>
      </c>
      <c r="S15" s="85"/>
      <c r="U15" s="85">
        <v>50</v>
      </c>
      <c r="V15" s="85"/>
      <c r="X15" s="110">
        <f t="shared" ca="1" si="2"/>
        <v>0.98150000000000004</v>
      </c>
      <c r="Y15" s="73" t="str">
        <f ca="1">IF(NOT(ISNUMBER(X15))," - ",INDEX(Grades!$B$10:$B$22,MATCH(X15,Grades!$A$10:$A$22,1)))</f>
        <v>A+</v>
      </c>
      <c r="Z15" s="105">
        <f t="shared" ca="1" si="3"/>
        <v>0.83333333333333337</v>
      </c>
      <c r="AA15" s="105">
        <f t="shared" ca="1" si="0"/>
        <v>1</v>
      </c>
      <c r="AB15" s="105">
        <f t="shared" ca="1" si="0"/>
        <v>0.99</v>
      </c>
      <c r="AC15" s="105">
        <f t="shared" ca="1" si="0"/>
        <v>1</v>
      </c>
      <c r="AD15" s="105" t="str">
        <f t="shared" ca="1" si="0"/>
        <v>-</v>
      </c>
      <c r="AE15" s="105" t="str">
        <f t="shared" ca="1" si="0"/>
        <v>-</v>
      </c>
      <c r="AF15" s="105" t="str">
        <f t="shared" ca="1" si="0"/>
        <v>-</v>
      </c>
      <c r="AG15" s="105">
        <f t="array" ref="AG15">SUMPRODUCT(U15:V15,$U$9:$V$9,IFERROR(1/$U$8:$V$8,1))</f>
        <v>0.01</v>
      </c>
      <c r="AI15" s="91" t="s">
        <v>120</v>
      </c>
    </row>
    <row r="16" spans="1:36" x14ac:dyDescent="0.2">
      <c r="A16" s="5">
        <f t="shared" ca="1" si="1"/>
        <v>4</v>
      </c>
      <c r="B16" s="84" t="str">
        <f ca="1">IF(displayID,INDEX(Names!$C$10:$C$109,Gradebook!A16),INDEX(Names!$B$10:$B$109,Gradebook!A16))</f>
        <v>Jill</v>
      </c>
      <c r="C16" s="85">
        <v>25</v>
      </c>
      <c r="D16" s="98">
        <v>50</v>
      </c>
      <c r="E16" s="85">
        <v>50</v>
      </c>
      <c r="F16" s="85"/>
      <c r="G16" s="85">
        <v>150</v>
      </c>
      <c r="H16" s="85"/>
      <c r="I16" s="85"/>
      <c r="J16" s="85"/>
      <c r="K16" s="85"/>
      <c r="L16" s="85"/>
      <c r="M16" s="85"/>
      <c r="N16" s="85"/>
      <c r="O16" s="85"/>
      <c r="P16" s="85"/>
      <c r="Q16" s="85">
        <v>100</v>
      </c>
      <c r="R16" s="85">
        <v>100</v>
      </c>
      <c r="S16" s="85"/>
      <c r="U16" s="85"/>
      <c r="V16" s="85"/>
      <c r="X16" s="110">
        <f t="shared" ca="1" si="2"/>
        <v>0.97499999999999998</v>
      </c>
      <c r="Y16" s="73" t="str">
        <f ca="1">IF(NOT(ISNUMBER(X16))," - ",INDEX(Grades!$B$10:$B$22,MATCH(X16,Grades!$A$10:$A$22,1)))</f>
        <v>A+</v>
      </c>
      <c r="Z16" s="105">
        <f t="shared" ca="1" si="3"/>
        <v>0.83333333333333337</v>
      </c>
      <c r="AA16" s="105">
        <f t="shared" ca="1" si="0"/>
        <v>1</v>
      </c>
      <c r="AB16" s="105">
        <f t="shared" ca="1" si="0"/>
        <v>1</v>
      </c>
      <c r="AC16" s="105">
        <f t="shared" ca="1" si="0"/>
        <v>1</v>
      </c>
      <c r="AD16" s="105" t="str">
        <f t="shared" ca="1" si="0"/>
        <v>-</v>
      </c>
      <c r="AE16" s="105" t="str">
        <f t="shared" ca="1" si="0"/>
        <v>-</v>
      </c>
      <c r="AF16" s="105" t="str">
        <f t="shared" ca="1" si="0"/>
        <v>-</v>
      </c>
      <c r="AG16" s="105">
        <f t="array" ref="AG16">SUMPRODUCT(U16:V16,$U$9:$V$9,IFERROR(1/$U$8:$V$8,1))</f>
        <v>0</v>
      </c>
      <c r="AI16" s="91" t="s">
        <v>104</v>
      </c>
    </row>
    <row r="17" spans="1:35" x14ac:dyDescent="0.2">
      <c r="A17" s="5">
        <f t="shared" ca="1" si="1"/>
        <v>5</v>
      </c>
      <c r="B17" s="84" t="str">
        <f ca="1">IF(displayID,INDEX(Names!$C$10:$C$109,Gradebook!A17),INDEX(Names!$B$10:$B$109,Gradebook!A17))</f>
        <v>John</v>
      </c>
      <c r="C17" s="85">
        <v>25</v>
      </c>
      <c r="D17" s="85"/>
      <c r="E17" s="85"/>
      <c r="F17" s="85"/>
      <c r="G17" s="85">
        <v>150</v>
      </c>
      <c r="H17" s="85"/>
      <c r="I17" s="85"/>
      <c r="J17" s="85"/>
      <c r="K17" s="85"/>
      <c r="L17" s="85"/>
      <c r="M17" s="85"/>
      <c r="N17" s="85"/>
      <c r="O17" s="85"/>
      <c r="P17" s="85"/>
      <c r="Q17" s="85">
        <v>98</v>
      </c>
      <c r="R17" s="85">
        <v>100</v>
      </c>
      <c r="S17" s="85"/>
      <c r="U17" s="85"/>
      <c r="V17" s="85"/>
      <c r="X17" s="110">
        <f t="shared" ca="1" si="2"/>
        <v>0.91800000000000004</v>
      </c>
      <c r="Y17" s="73" t="str">
        <f ca="1">IF(NOT(ISNUMBER(X17))," - ",INDEX(Grades!$B$10:$B$22,MATCH(X17,Grades!$A$10:$A$22,1)))</f>
        <v>A-</v>
      </c>
      <c r="Z17" s="105">
        <f t="shared" ca="1" si="3"/>
        <v>0.5</v>
      </c>
      <c r="AA17" s="105">
        <f t="shared" ca="1" si="0"/>
        <v>1</v>
      </c>
      <c r="AB17" s="105">
        <f t="shared" ca="1" si="0"/>
        <v>0.98</v>
      </c>
      <c r="AC17" s="105">
        <f t="shared" ca="1" si="0"/>
        <v>1</v>
      </c>
      <c r="AD17" s="105" t="str">
        <f t="shared" ca="1" si="0"/>
        <v>-</v>
      </c>
      <c r="AE17" s="105" t="str">
        <f t="shared" ca="1" si="0"/>
        <v>-</v>
      </c>
      <c r="AF17" s="105" t="str">
        <f t="shared" ca="1" si="0"/>
        <v>-</v>
      </c>
      <c r="AG17" s="105">
        <f t="array" ref="AG17">SUMPRODUCT(U17:V17,$U$9:$V$9,IFERROR(1/$U$8:$V$8,1))</f>
        <v>0</v>
      </c>
      <c r="AI17" s="91" t="s">
        <v>105</v>
      </c>
    </row>
    <row r="18" spans="1:35" x14ac:dyDescent="0.2">
      <c r="A18" s="5">
        <f t="shared" ca="1" si="1"/>
        <v>6</v>
      </c>
      <c r="B18" s="84" t="str">
        <f ca="1">IF(displayID,INDEX(Names!$C$10:$C$109,Gradebook!A18),INDEX(Names!$B$10:$B$109,Gradebook!A18))</f>
        <v>Ted</v>
      </c>
      <c r="C18" s="85">
        <v>25</v>
      </c>
      <c r="D18" s="85">
        <v>30</v>
      </c>
      <c r="E18" s="85">
        <v>50</v>
      </c>
      <c r="F18" s="85"/>
      <c r="G18" s="85">
        <v>150</v>
      </c>
      <c r="H18" s="85"/>
      <c r="I18" s="85"/>
      <c r="J18" s="85"/>
      <c r="K18" s="85"/>
      <c r="L18" s="85"/>
      <c r="M18" s="85"/>
      <c r="N18" s="85"/>
      <c r="O18" s="85"/>
      <c r="P18" s="85"/>
      <c r="Q18" s="85">
        <v>87</v>
      </c>
      <c r="R18" s="85">
        <v>100</v>
      </c>
      <c r="S18" s="85"/>
      <c r="U18" s="85"/>
      <c r="V18" s="85"/>
      <c r="X18" s="110">
        <f t="shared" ca="1" si="2"/>
        <v>0.90949999999999998</v>
      </c>
      <c r="Y18" s="73" t="str">
        <f ca="1">IF(NOT(ISNUMBER(X18))," - ",INDEX(Grades!$B$10:$B$22,MATCH(X18,Grades!$A$10:$A$22,1)))</f>
        <v>A-</v>
      </c>
      <c r="Z18" s="105">
        <f t="shared" ca="1" si="3"/>
        <v>0.7</v>
      </c>
      <c r="AA18" s="105">
        <f t="shared" ca="1" si="0"/>
        <v>1</v>
      </c>
      <c r="AB18" s="105">
        <f t="shared" ca="1" si="0"/>
        <v>0.87</v>
      </c>
      <c r="AC18" s="105">
        <f t="shared" ca="1" si="0"/>
        <v>1</v>
      </c>
      <c r="AD18" s="105" t="str">
        <f t="shared" ca="1" si="0"/>
        <v>-</v>
      </c>
      <c r="AE18" s="105" t="str">
        <f t="shared" ca="1" si="0"/>
        <v>-</v>
      </c>
      <c r="AF18" s="105" t="str">
        <f t="shared" ca="1" si="0"/>
        <v>-</v>
      </c>
      <c r="AG18" s="105">
        <f t="array" ref="AG18">SUMPRODUCT(U18:V18,$U$9:$V$9,IFERROR(1/$U$8:$V$8,1))</f>
        <v>0</v>
      </c>
      <c r="AI18" s="91" t="s">
        <v>131</v>
      </c>
    </row>
    <row r="19" spans="1:35" x14ac:dyDescent="0.2">
      <c r="A19" s="5">
        <f t="shared" ca="1" si="1"/>
        <v>7</v>
      </c>
      <c r="B19" s="84">
        <f ca="1">IF(displayID,INDEX(Names!$C$10:$C$109,Gradebook!A19),INDEX(Names!$B$10:$B$109,Gradebook!A19))</f>
        <v>0</v>
      </c>
      <c r="C19" s="85"/>
      <c r="D19" s="85"/>
      <c r="E19" s="85"/>
      <c r="F19" s="85"/>
      <c r="G19" s="85"/>
      <c r="H19" s="85"/>
      <c r="I19" s="85"/>
      <c r="J19" s="85"/>
      <c r="K19" s="85"/>
      <c r="L19" s="85"/>
      <c r="M19" s="85"/>
      <c r="N19" s="85"/>
      <c r="O19" s="85"/>
      <c r="P19" s="85"/>
      <c r="Q19" s="85"/>
      <c r="R19" s="85"/>
      <c r="S19" s="85"/>
      <c r="U19" s="85"/>
      <c r="V19" s="85"/>
      <c r="X19" s="110" t="str">
        <f t="shared" ca="1" si="2"/>
        <v xml:space="preserve"> - </v>
      </c>
      <c r="Y19" s="73" t="str">
        <f ca="1">IF(NOT(ISNUMBER(X19))," - ",INDEX(Grades!$B$10:$B$22,MATCH(X19,Grades!$A$10:$A$22,1)))</f>
        <v xml:space="preserve"> - </v>
      </c>
      <c r="Z19" s="105" t="str">
        <f t="shared" ca="1" si="3"/>
        <v>-</v>
      </c>
      <c r="AA19" s="105" t="str">
        <f t="shared" ca="1" si="0"/>
        <v>-</v>
      </c>
      <c r="AB19" s="105" t="str">
        <f t="shared" ca="1" si="0"/>
        <v>-</v>
      </c>
      <c r="AC19" s="105" t="str">
        <f t="shared" ca="1" si="0"/>
        <v>-</v>
      </c>
      <c r="AD19" s="105" t="str">
        <f t="shared" ca="1" si="0"/>
        <v>-</v>
      </c>
      <c r="AE19" s="105" t="str">
        <f t="shared" ca="1" si="0"/>
        <v>-</v>
      </c>
      <c r="AF19" s="105" t="str">
        <f t="shared" ca="1" si="0"/>
        <v>-</v>
      </c>
      <c r="AG19" s="105">
        <f t="array" ref="AG19">SUMPRODUCT(U19:V19,$U$9:$V$9,IFERROR(1/$U$8:$V$8,1))</f>
        <v>0</v>
      </c>
      <c r="AI19" s="91" t="s">
        <v>132</v>
      </c>
    </row>
    <row r="20" spans="1:35" x14ac:dyDescent="0.2">
      <c r="A20" s="5">
        <f t="shared" ca="1" si="1"/>
        <v>8</v>
      </c>
      <c r="B20" s="84">
        <f ca="1">IF(displayID,INDEX(Names!$C$10:$C$109,Gradebook!A20),INDEX(Names!$B$10:$B$109,Gradebook!A20))</f>
        <v>0</v>
      </c>
      <c r="C20" s="85"/>
      <c r="D20" s="85"/>
      <c r="E20" s="85"/>
      <c r="F20" s="85"/>
      <c r="G20" s="85"/>
      <c r="H20" s="85"/>
      <c r="I20" s="85"/>
      <c r="J20" s="85"/>
      <c r="K20" s="85"/>
      <c r="L20" s="85"/>
      <c r="M20" s="85"/>
      <c r="N20" s="85"/>
      <c r="O20" s="85"/>
      <c r="P20" s="85"/>
      <c r="Q20" s="85"/>
      <c r="R20" s="85"/>
      <c r="S20" s="85"/>
      <c r="U20" s="85"/>
      <c r="V20" s="85"/>
      <c r="X20" s="110" t="str">
        <f t="shared" ca="1" si="2"/>
        <v xml:space="preserve"> - </v>
      </c>
      <c r="Y20" s="73" t="str">
        <f ca="1">IF(NOT(ISNUMBER(X20))," - ",INDEX(Grades!$B$10:$B$22,MATCH(X20,Grades!$A$10:$A$22,1)))</f>
        <v xml:space="preserve"> - </v>
      </c>
      <c r="Z20" s="105" t="str">
        <f t="shared" ca="1" si="3"/>
        <v>-</v>
      </c>
      <c r="AA20" s="105" t="str">
        <f t="shared" ca="1" si="0"/>
        <v>-</v>
      </c>
      <c r="AB20" s="105" t="str">
        <f t="shared" ca="1" si="0"/>
        <v>-</v>
      </c>
      <c r="AC20" s="105" t="str">
        <f t="shared" ca="1" si="0"/>
        <v>-</v>
      </c>
      <c r="AD20" s="105" t="str">
        <f t="shared" ca="1" si="0"/>
        <v>-</v>
      </c>
      <c r="AE20" s="105" t="str">
        <f t="shared" ca="1" si="0"/>
        <v>-</v>
      </c>
      <c r="AF20" s="105" t="str">
        <f t="shared" ca="1" si="0"/>
        <v>-</v>
      </c>
      <c r="AG20" s="105">
        <f t="array" ref="AG20">SUMPRODUCT(U20:V20,$U$9:$V$9,IFERROR(1/$U$8:$V$8,1))</f>
        <v>0</v>
      </c>
      <c r="AI20" s="91" t="s">
        <v>122</v>
      </c>
    </row>
    <row r="21" spans="1:35" x14ac:dyDescent="0.2">
      <c r="A21" s="5">
        <f t="shared" ca="1" si="1"/>
        <v>9</v>
      </c>
      <c r="B21" s="84">
        <f ca="1">IF(displayID,INDEX(Names!$C$10:$C$109,Gradebook!A21),INDEX(Names!$B$10:$B$109,Gradebook!A21))</f>
        <v>0</v>
      </c>
      <c r="C21" s="85"/>
      <c r="D21" s="85"/>
      <c r="E21" s="85"/>
      <c r="F21" s="85"/>
      <c r="G21" s="85"/>
      <c r="H21" s="85"/>
      <c r="I21" s="85"/>
      <c r="J21" s="85"/>
      <c r="K21" s="85"/>
      <c r="L21" s="85"/>
      <c r="M21" s="85"/>
      <c r="N21" s="85"/>
      <c r="O21" s="85"/>
      <c r="P21" s="85"/>
      <c r="Q21" s="85"/>
      <c r="R21" s="85"/>
      <c r="S21" s="85"/>
      <c r="U21" s="85"/>
      <c r="V21" s="85"/>
      <c r="X21" s="110" t="str">
        <f t="shared" ca="1" si="2"/>
        <v xml:space="preserve"> - </v>
      </c>
      <c r="Y21" s="73" t="str">
        <f ca="1">IF(NOT(ISNUMBER(X21))," - ",INDEX(Grades!$B$10:$B$22,MATCH(X21,Grades!$A$10:$A$22,1)))</f>
        <v xml:space="preserve"> - </v>
      </c>
      <c r="Z21" s="105" t="str">
        <f t="shared" ca="1" si="3"/>
        <v>-</v>
      </c>
      <c r="AA21" s="105" t="str">
        <f t="shared" ca="1" si="0"/>
        <v>-</v>
      </c>
      <c r="AB21" s="105" t="str">
        <f t="shared" ca="1" si="0"/>
        <v>-</v>
      </c>
      <c r="AC21" s="105" t="str">
        <f t="shared" ca="1" si="0"/>
        <v>-</v>
      </c>
      <c r="AD21" s="105" t="str">
        <f t="shared" ca="1" si="0"/>
        <v>-</v>
      </c>
      <c r="AE21" s="105" t="str">
        <f t="shared" ca="1" si="0"/>
        <v>-</v>
      </c>
      <c r="AF21" s="105" t="str">
        <f t="shared" ca="1" si="0"/>
        <v>-</v>
      </c>
      <c r="AG21" s="105">
        <f t="array" ref="AG21">SUMPRODUCT(U21:V21,$U$9:$V$9,IFERROR(1/$U$8:$V$8,1))</f>
        <v>0</v>
      </c>
      <c r="AI21" s="91" t="s">
        <v>102</v>
      </c>
    </row>
    <row r="22" spans="1:35" x14ac:dyDescent="0.2">
      <c r="A22" s="5">
        <f t="shared" ca="1" si="1"/>
        <v>10</v>
      </c>
      <c r="B22" s="84">
        <f ca="1">IF(displayID,INDEX(Names!$C$10:$C$109,Gradebook!A22),INDEX(Names!$B$10:$B$109,Gradebook!A22))</f>
        <v>0</v>
      </c>
      <c r="C22" s="85"/>
      <c r="D22" s="85"/>
      <c r="E22" s="85"/>
      <c r="F22" s="85"/>
      <c r="G22" s="85"/>
      <c r="H22" s="85"/>
      <c r="I22" s="85"/>
      <c r="J22" s="85"/>
      <c r="K22" s="85"/>
      <c r="L22" s="85"/>
      <c r="M22" s="85"/>
      <c r="N22" s="85"/>
      <c r="O22" s="85"/>
      <c r="P22" s="85"/>
      <c r="Q22" s="85"/>
      <c r="R22" s="85"/>
      <c r="S22" s="85"/>
      <c r="U22" s="85"/>
      <c r="V22" s="85"/>
      <c r="X22" s="110" t="str">
        <f t="shared" ca="1" si="2"/>
        <v xml:space="preserve"> - </v>
      </c>
      <c r="Y22" s="73" t="str">
        <f ca="1">IF(NOT(ISNUMBER(X22))," - ",INDEX(Grades!$B$10:$B$22,MATCH(X22,Grades!$A$10:$A$22,1)))</f>
        <v xml:space="preserve"> - </v>
      </c>
      <c r="Z22" s="105" t="str">
        <f t="shared" ca="1" si="3"/>
        <v>-</v>
      </c>
      <c r="AA22" s="105" t="str">
        <f t="shared" ca="1" si="0"/>
        <v>-</v>
      </c>
      <c r="AB22" s="105" t="str">
        <f t="shared" ca="1" si="0"/>
        <v>-</v>
      </c>
      <c r="AC22" s="105" t="str">
        <f t="shared" ca="1" si="0"/>
        <v>-</v>
      </c>
      <c r="AD22" s="105" t="str">
        <f t="shared" ca="1" si="0"/>
        <v>-</v>
      </c>
      <c r="AE22" s="105" t="str">
        <f t="shared" ca="1" si="0"/>
        <v>-</v>
      </c>
      <c r="AF22" s="105" t="str">
        <f t="shared" ca="1" si="0"/>
        <v>-</v>
      </c>
      <c r="AG22" s="105">
        <f t="array" ref="AG22">SUMPRODUCT(U22:V22,$U$9:$V$9,IFERROR(1/$U$8:$V$8,1))</f>
        <v>0</v>
      </c>
      <c r="AI22" s="91"/>
    </row>
    <row r="23" spans="1:35" x14ac:dyDescent="0.2">
      <c r="A23" s="5">
        <f t="shared" ca="1" si="1"/>
        <v>11</v>
      </c>
      <c r="B23" s="84">
        <f ca="1">IF(displayID,INDEX(Names!$C$10:$C$109,Gradebook!A23),INDEX(Names!$B$10:$B$109,Gradebook!A23))</f>
        <v>0</v>
      </c>
      <c r="C23" s="85"/>
      <c r="D23" s="85"/>
      <c r="E23" s="85"/>
      <c r="F23" s="85"/>
      <c r="G23" s="85"/>
      <c r="H23" s="85"/>
      <c r="I23" s="85"/>
      <c r="J23" s="85"/>
      <c r="K23" s="85"/>
      <c r="L23" s="85"/>
      <c r="M23" s="85"/>
      <c r="N23" s="85"/>
      <c r="O23" s="85"/>
      <c r="P23" s="85"/>
      <c r="Q23" s="85"/>
      <c r="R23" s="85"/>
      <c r="S23" s="85"/>
      <c r="U23" s="85"/>
      <c r="V23" s="85"/>
      <c r="X23" s="110" t="str">
        <f t="shared" ca="1" si="2"/>
        <v xml:space="preserve"> - </v>
      </c>
      <c r="Y23" s="73" t="str">
        <f ca="1">IF(NOT(ISNUMBER(X23))," - ",INDEX(Grades!$B$10:$B$22,MATCH(X23,Grades!$A$10:$A$22,1)))</f>
        <v xml:space="preserve"> - </v>
      </c>
      <c r="Z23" s="105" t="str">
        <f t="shared" ca="1" si="3"/>
        <v>-</v>
      </c>
      <c r="AA23" s="105" t="str">
        <f t="shared" ca="1" si="0"/>
        <v>-</v>
      </c>
      <c r="AB23" s="105" t="str">
        <f t="shared" ca="1" si="0"/>
        <v>-</v>
      </c>
      <c r="AC23" s="105" t="str">
        <f t="shared" ca="1" si="0"/>
        <v>-</v>
      </c>
      <c r="AD23" s="105" t="str">
        <f t="shared" ca="1" si="0"/>
        <v>-</v>
      </c>
      <c r="AE23" s="105" t="str">
        <f t="shared" ca="1" si="0"/>
        <v>-</v>
      </c>
      <c r="AF23" s="105" t="str">
        <f t="shared" ca="1" si="0"/>
        <v>-</v>
      </c>
      <c r="AG23" s="105">
        <f t="array" ref="AG23">SUMPRODUCT(U23:V23,$U$9:$V$9,IFERROR(1/$U$8:$V$8,1))</f>
        <v>0</v>
      </c>
    </row>
    <row r="24" spans="1:35" x14ac:dyDescent="0.2">
      <c r="A24" s="5">
        <f t="shared" ca="1" si="1"/>
        <v>12</v>
      </c>
      <c r="B24" s="84">
        <f ca="1">IF(displayID,INDEX(Names!$C$10:$C$109,Gradebook!A24),INDEX(Names!$B$10:$B$109,Gradebook!A24))</f>
        <v>0</v>
      </c>
      <c r="C24" s="85"/>
      <c r="D24" s="85"/>
      <c r="E24" s="85"/>
      <c r="F24" s="85"/>
      <c r="G24" s="85"/>
      <c r="H24" s="85"/>
      <c r="I24" s="85"/>
      <c r="J24" s="85"/>
      <c r="K24" s="85"/>
      <c r="L24" s="85"/>
      <c r="M24" s="85"/>
      <c r="N24" s="85"/>
      <c r="O24" s="85"/>
      <c r="P24" s="85"/>
      <c r="Q24" s="85"/>
      <c r="R24" s="85"/>
      <c r="S24" s="85"/>
      <c r="U24" s="85"/>
      <c r="V24" s="85"/>
      <c r="X24" s="110" t="str">
        <f t="shared" ca="1" si="2"/>
        <v xml:space="preserve"> - </v>
      </c>
      <c r="Y24" s="73" t="str">
        <f ca="1">IF(NOT(ISNUMBER(X24))," - ",INDEX(Grades!$B$10:$B$22,MATCH(X24,Grades!$A$10:$A$22,1)))</f>
        <v xml:space="preserve"> - </v>
      </c>
      <c r="Z24" s="105" t="str">
        <f t="shared" ca="1" si="3"/>
        <v>-</v>
      </c>
      <c r="AA24" s="105" t="str">
        <f t="shared" ca="1" si="0"/>
        <v>-</v>
      </c>
      <c r="AB24" s="105" t="str">
        <f t="shared" ca="1" si="0"/>
        <v>-</v>
      </c>
      <c r="AC24" s="105" t="str">
        <f t="shared" ca="1" si="0"/>
        <v>-</v>
      </c>
      <c r="AD24" s="105" t="str">
        <f t="shared" ca="1" si="0"/>
        <v>-</v>
      </c>
      <c r="AE24" s="105" t="str">
        <f t="shared" ca="1" si="0"/>
        <v>-</v>
      </c>
      <c r="AF24" s="105" t="str">
        <f t="shared" ca="1" si="0"/>
        <v>-</v>
      </c>
      <c r="AG24" s="105">
        <f t="array" ref="AG24">SUMPRODUCT(U24:V24,$U$9:$V$9,IFERROR(1/$U$8:$V$8,1))</f>
        <v>0</v>
      </c>
      <c r="AI24" s="92" t="s">
        <v>108</v>
      </c>
    </row>
    <row r="25" spans="1:35" x14ac:dyDescent="0.2">
      <c r="A25" s="5">
        <f t="shared" ca="1" si="1"/>
        <v>13</v>
      </c>
      <c r="B25" s="84">
        <f ca="1">IF(displayID,INDEX(Names!$C$10:$C$109,Gradebook!A25),INDEX(Names!$B$10:$B$109,Gradebook!A25))</f>
        <v>0</v>
      </c>
      <c r="C25" s="85"/>
      <c r="D25" s="85"/>
      <c r="E25" s="85"/>
      <c r="F25" s="85"/>
      <c r="G25" s="85"/>
      <c r="H25" s="85"/>
      <c r="I25" s="85"/>
      <c r="J25" s="85"/>
      <c r="K25" s="85"/>
      <c r="L25" s="85"/>
      <c r="M25" s="85"/>
      <c r="N25" s="85"/>
      <c r="O25" s="85"/>
      <c r="P25" s="85"/>
      <c r="Q25" s="85"/>
      <c r="R25" s="85"/>
      <c r="S25" s="85"/>
      <c r="U25" s="85"/>
      <c r="V25" s="85"/>
      <c r="X25" s="110" t="str">
        <f t="shared" ca="1" si="2"/>
        <v xml:space="preserve"> - </v>
      </c>
      <c r="Y25" s="73" t="str">
        <f ca="1">IF(NOT(ISNUMBER(X25))," - ",INDEX(Grades!$B$10:$B$22,MATCH(X25,Grades!$A$10:$A$22,1)))</f>
        <v xml:space="preserve"> - </v>
      </c>
      <c r="Z25" s="105" t="str">
        <f t="shared" ca="1" si="3"/>
        <v>-</v>
      </c>
      <c r="AA25" s="105" t="str">
        <f t="shared" ca="1" si="0"/>
        <v>-</v>
      </c>
      <c r="AB25" s="105" t="str">
        <f t="shared" ca="1" si="0"/>
        <v>-</v>
      </c>
      <c r="AC25" s="105" t="str">
        <f t="shared" ca="1" si="0"/>
        <v>-</v>
      </c>
      <c r="AD25" s="105" t="str">
        <f t="shared" ca="1" si="0"/>
        <v>-</v>
      </c>
      <c r="AE25" s="105" t="str">
        <f t="shared" ca="1" si="0"/>
        <v>-</v>
      </c>
      <c r="AF25" s="105" t="str">
        <f t="shared" ca="1" si="0"/>
        <v>-</v>
      </c>
      <c r="AG25" s="105">
        <f t="array" ref="AG25">SUMPRODUCT(U25:V25,$U$9:$V$9,IFERROR(1/$U$8:$V$8,1))</f>
        <v>0</v>
      </c>
      <c r="AI25" s="91" t="s">
        <v>109</v>
      </c>
    </row>
    <row r="26" spans="1:35" x14ac:dyDescent="0.2">
      <c r="A26" s="5">
        <f t="shared" ca="1" si="1"/>
        <v>14</v>
      </c>
      <c r="B26" s="84">
        <f ca="1">IF(displayID,INDEX(Names!$C$10:$C$109,Gradebook!A26),INDEX(Names!$B$10:$B$109,Gradebook!A26))</f>
        <v>0</v>
      </c>
      <c r="C26" s="85"/>
      <c r="D26" s="85"/>
      <c r="E26" s="85"/>
      <c r="F26" s="85"/>
      <c r="G26" s="85"/>
      <c r="H26" s="85"/>
      <c r="I26" s="85"/>
      <c r="J26" s="85"/>
      <c r="K26" s="85"/>
      <c r="L26" s="85"/>
      <c r="M26" s="85"/>
      <c r="N26" s="85"/>
      <c r="O26" s="85"/>
      <c r="P26" s="85"/>
      <c r="Q26" s="85"/>
      <c r="R26" s="85"/>
      <c r="S26" s="85"/>
      <c r="U26" s="85"/>
      <c r="V26" s="85"/>
      <c r="X26" s="110" t="str">
        <f t="shared" ca="1" si="2"/>
        <v xml:space="preserve"> - </v>
      </c>
      <c r="Y26" s="73" t="str">
        <f ca="1">IF(NOT(ISNUMBER(X26))," - ",INDEX(Grades!$B$10:$B$22,MATCH(X26,Grades!$A$10:$A$22,1)))</f>
        <v xml:space="preserve"> - </v>
      </c>
      <c r="Z26" s="105" t="str">
        <f t="shared" ca="1" si="3"/>
        <v>-</v>
      </c>
      <c r="AA26" s="105" t="str">
        <f t="shared" ca="1" si="0"/>
        <v>-</v>
      </c>
      <c r="AB26" s="105" t="str">
        <f t="shared" ca="1" si="0"/>
        <v>-</v>
      </c>
      <c r="AC26" s="105" t="str">
        <f t="shared" ca="1" si="0"/>
        <v>-</v>
      </c>
      <c r="AD26" s="105" t="str">
        <f t="shared" ca="1" si="0"/>
        <v>-</v>
      </c>
      <c r="AE26" s="105" t="str">
        <f t="shared" ca="1" si="0"/>
        <v>-</v>
      </c>
      <c r="AF26" s="105" t="str">
        <f t="shared" ca="1" si="0"/>
        <v>-</v>
      </c>
      <c r="AG26" s="105">
        <f t="array" ref="AG26">SUMPRODUCT(U26:V26,$U$9:$V$9,IFERROR(1/$U$8:$V$8,1))</f>
        <v>0</v>
      </c>
      <c r="AI26" s="91" t="s">
        <v>110</v>
      </c>
    </row>
    <row r="27" spans="1:35" x14ac:dyDescent="0.2">
      <c r="A27" s="5">
        <f t="shared" ca="1" si="1"/>
        <v>15</v>
      </c>
      <c r="B27" s="84">
        <f ca="1">IF(displayID,INDEX(Names!$C$10:$C$109,Gradebook!A27),INDEX(Names!$B$10:$B$109,Gradebook!A27))</f>
        <v>0</v>
      </c>
      <c r="C27" s="85"/>
      <c r="D27" s="85"/>
      <c r="E27" s="85"/>
      <c r="F27" s="85"/>
      <c r="G27" s="85"/>
      <c r="H27" s="85"/>
      <c r="I27" s="85"/>
      <c r="J27" s="85"/>
      <c r="K27" s="85"/>
      <c r="L27" s="85"/>
      <c r="M27" s="85"/>
      <c r="N27" s="85"/>
      <c r="O27" s="85"/>
      <c r="P27" s="85"/>
      <c r="Q27" s="85"/>
      <c r="R27" s="85"/>
      <c r="S27" s="85"/>
      <c r="U27" s="85"/>
      <c r="V27" s="85"/>
      <c r="X27" s="110" t="str">
        <f t="shared" ca="1" si="2"/>
        <v xml:space="preserve"> - </v>
      </c>
      <c r="Y27" s="73" t="str">
        <f ca="1">IF(NOT(ISNUMBER(X27))," - ",INDEX(Grades!$B$10:$B$22,MATCH(X27,Grades!$A$10:$A$22,1)))</f>
        <v xml:space="preserve"> - </v>
      </c>
      <c r="Z27" s="105" t="str">
        <f t="shared" ca="1" si="3"/>
        <v>-</v>
      </c>
      <c r="AA27" s="105" t="str">
        <f t="shared" ca="1" si="0"/>
        <v>-</v>
      </c>
      <c r="AB27" s="105" t="str">
        <f t="shared" ca="1" si="0"/>
        <v>-</v>
      </c>
      <c r="AC27" s="105" t="str">
        <f t="shared" ca="1" si="0"/>
        <v>-</v>
      </c>
      <c r="AD27" s="105" t="str">
        <f t="shared" ca="1" si="0"/>
        <v>-</v>
      </c>
      <c r="AE27" s="105" t="str">
        <f t="shared" ca="1" si="0"/>
        <v>-</v>
      </c>
      <c r="AF27" s="105" t="str">
        <f t="shared" ca="1" si="0"/>
        <v>-</v>
      </c>
      <c r="AG27" s="105">
        <f t="array" ref="AG27">SUMPRODUCT(U27:V27,$U$9:$V$9,IFERROR(1/$U$8:$V$8,1))</f>
        <v>0</v>
      </c>
      <c r="AI27" s="91" t="s">
        <v>121</v>
      </c>
    </row>
    <row r="28" spans="1:35" x14ac:dyDescent="0.2">
      <c r="A28" s="5">
        <f t="shared" ca="1" si="1"/>
        <v>16</v>
      </c>
      <c r="B28" s="84">
        <f ca="1">IF(displayID,INDEX(Names!$C$10:$C$109,Gradebook!A28),INDEX(Names!$B$10:$B$109,Gradebook!A28))</f>
        <v>0</v>
      </c>
      <c r="C28" s="85"/>
      <c r="D28" s="85"/>
      <c r="E28" s="85"/>
      <c r="F28" s="85"/>
      <c r="G28" s="85"/>
      <c r="H28" s="85"/>
      <c r="I28" s="85"/>
      <c r="J28" s="85"/>
      <c r="K28" s="85"/>
      <c r="L28" s="85"/>
      <c r="M28" s="85"/>
      <c r="N28" s="85"/>
      <c r="O28" s="85"/>
      <c r="P28" s="85"/>
      <c r="Q28" s="85"/>
      <c r="R28" s="85"/>
      <c r="S28" s="85"/>
      <c r="U28" s="85"/>
      <c r="V28" s="85"/>
      <c r="X28" s="110" t="str">
        <f t="shared" ca="1" si="2"/>
        <v xml:space="preserve"> - </v>
      </c>
      <c r="Y28" s="73" t="str">
        <f ca="1">IF(NOT(ISNUMBER(X28))," - ",INDEX(Grades!$B$10:$B$22,MATCH(X28,Grades!$A$10:$A$22,1)))</f>
        <v xml:space="preserve"> - </v>
      </c>
      <c r="Z28" s="105" t="str">
        <f t="shared" ca="1" si="3"/>
        <v>-</v>
      </c>
      <c r="AA28" s="105" t="str">
        <f t="shared" ca="1" si="0"/>
        <v>-</v>
      </c>
      <c r="AB28" s="105" t="str">
        <f t="shared" ca="1" si="0"/>
        <v>-</v>
      </c>
      <c r="AC28" s="105" t="str">
        <f t="shared" ca="1" si="0"/>
        <v>-</v>
      </c>
      <c r="AD28" s="105" t="str">
        <f t="shared" ca="1" si="0"/>
        <v>-</v>
      </c>
      <c r="AE28" s="105" t="str">
        <f t="shared" ca="1" si="0"/>
        <v>-</v>
      </c>
      <c r="AF28" s="105" t="str">
        <f t="shared" ca="1" si="0"/>
        <v>-</v>
      </c>
      <c r="AG28" s="105">
        <f t="array" ref="AG28">SUMPRODUCT(U28:V28,$U$9:$V$9,IFERROR(1/$U$8:$V$8,1))</f>
        <v>0</v>
      </c>
      <c r="AI28" s="91" t="s">
        <v>125</v>
      </c>
    </row>
    <row r="29" spans="1:35" x14ac:dyDescent="0.2">
      <c r="A29" s="5">
        <f t="shared" ca="1" si="1"/>
        <v>17</v>
      </c>
      <c r="B29" s="84">
        <f ca="1">IF(displayID,INDEX(Names!$C$10:$C$109,Gradebook!A29),INDEX(Names!$B$10:$B$109,Gradebook!A29))</f>
        <v>0</v>
      </c>
      <c r="C29" s="85"/>
      <c r="D29" s="85"/>
      <c r="E29" s="85"/>
      <c r="F29" s="85"/>
      <c r="G29" s="85"/>
      <c r="H29" s="85"/>
      <c r="I29" s="85"/>
      <c r="J29" s="85"/>
      <c r="K29" s="85"/>
      <c r="L29" s="85"/>
      <c r="M29" s="85"/>
      <c r="N29" s="85"/>
      <c r="O29" s="85"/>
      <c r="P29" s="85"/>
      <c r="Q29" s="85"/>
      <c r="R29" s="85"/>
      <c r="S29" s="85"/>
      <c r="U29" s="85"/>
      <c r="V29" s="85"/>
      <c r="X29" s="110" t="str">
        <f t="shared" ca="1" si="2"/>
        <v xml:space="preserve"> - </v>
      </c>
      <c r="Y29" s="73" t="str">
        <f ca="1">IF(NOT(ISNUMBER(X29))," - ",INDEX(Grades!$B$10:$B$22,MATCH(X29,Grades!$A$10:$A$22,1)))</f>
        <v xml:space="preserve"> - </v>
      </c>
      <c r="Z29" s="105" t="str">
        <f t="shared" ca="1" si="3"/>
        <v>-</v>
      </c>
      <c r="AA29" s="105" t="str">
        <f t="shared" ca="1" si="3"/>
        <v>-</v>
      </c>
      <c r="AB29" s="105" t="str">
        <f t="shared" ca="1" si="3"/>
        <v>-</v>
      </c>
      <c r="AC29" s="105" t="str">
        <f t="shared" ca="1" si="3"/>
        <v>-</v>
      </c>
      <c r="AD29" s="105" t="str">
        <f t="shared" ca="1" si="3"/>
        <v>-</v>
      </c>
      <c r="AE29" s="105" t="str">
        <f t="shared" ca="1" si="3"/>
        <v>-</v>
      </c>
      <c r="AF29" s="105" t="str">
        <f t="shared" ca="1" si="3"/>
        <v>-</v>
      </c>
      <c r="AG29" s="105">
        <f t="array" ref="AG29">SUMPRODUCT(U29:V29,$U$9:$V$9,IFERROR(1/$U$8:$V$8,1))</f>
        <v>0</v>
      </c>
      <c r="AI29" s="91" t="s">
        <v>124</v>
      </c>
    </row>
    <row r="30" spans="1:35" x14ac:dyDescent="0.2">
      <c r="A30" s="5">
        <f t="shared" ca="1" si="1"/>
        <v>18</v>
      </c>
      <c r="B30" s="84">
        <f ca="1">IF(displayID,INDEX(Names!$C$10:$C$109,Gradebook!A30),INDEX(Names!$B$10:$B$109,Gradebook!A30))</f>
        <v>0</v>
      </c>
      <c r="C30" s="85"/>
      <c r="D30" s="85"/>
      <c r="E30" s="85"/>
      <c r="F30" s="85"/>
      <c r="G30" s="85"/>
      <c r="H30" s="85"/>
      <c r="I30" s="85"/>
      <c r="J30" s="85"/>
      <c r="K30" s="85"/>
      <c r="L30" s="85"/>
      <c r="M30" s="85"/>
      <c r="N30" s="85"/>
      <c r="O30" s="85"/>
      <c r="P30" s="85"/>
      <c r="Q30" s="85"/>
      <c r="R30" s="85"/>
      <c r="S30" s="85"/>
      <c r="U30" s="85"/>
      <c r="V30" s="85"/>
      <c r="X30" s="110" t="str">
        <f t="shared" ca="1" si="2"/>
        <v xml:space="preserve"> - </v>
      </c>
      <c r="Y30" s="73" t="str">
        <f ca="1">IF(NOT(ISNUMBER(X30))," - ",INDEX(Grades!$B$10:$B$22,MATCH(X30,Grades!$A$10:$A$22,1)))</f>
        <v xml:space="preserve"> - </v>
      </c>
      <c r="Z30" s="105" t="str">
        <f t="shared" ca="1" si="3"/>
        <v>-</v>
      </c>
      <c r="AA30" s="105" t="str">
        <f t="shared" ca="1" si="3"/>
        <v>-</v>
      </c>
      <c r="AB30" s="105" t="str">
        <f t="shared" ca="1" si="3"/>
        <v>-</v>
      </c>
      <c r="AC30" s="105" t="str">
        <f t="shared" ca="1" si="3"/>
        <v>-</v>
      </c>
      <c r="AD30" s="105" t="str">
        <f t="shared" ca="1" si="3"/>
        <v>-</v>
      </c>
      <c r="AE30" s="105" t="str">
        <f t="shared" ca="1" si="3"/>
        <v>-</v>
      </c>
      <c r="AF30" s="105" t="str">
        <f t="shared" ca="1" si="3"/>
        <v>-</v>
      </c>
      <c r="AG30" s="105">
        <f t="array" ref="AG30">SUMPRODUCT(U30:V30,$U$9:$V$9,IFERROR(1/$U$8:$V$8,1))</f>
        <v>0</v>
      </c>
      <c r="AI30" s="91" t="s">
        <v>126</v>
      </c>
    </row>
    <row r="31" spans="1:35" x14ac:dyDescent="0.2">
      <c r="A31" s="5">
        <f t="shared" ca="1" si="1"/>
        <v>19</v>
      </c>
      <c r="B31" s="84">
        <f ca="1">IF(displayID,INDEX(Names!$C$10:$C$109,Gradebook!A31),INDEX(Names!$B$10:$B$109,Gradebook!A31))</f>
        <v>0</v>
      </c>
      <c r="C31" s="85"/>
      <c r="D31" s="85"/>
      <c r="E31" s="85"/>
      <c r="F31" s="85"/>
      <c r="G31" s="85"/>
      <c r="H31" s="85"/>
      <c r="I31" s="85"/>
      <c r="J31" s="85"/>
      <c r="K31" s="85"/>
      <c r="L31" s="85"/>
      <c r="M31" s="85"/>
      <c r="N31" s="85"/>
      <c r="O31" s="85"/>
      <c r="P31" s="85"/>
      <c r="Q31" s="85"/>
      <c r="R31" s="85"/>
      <c r="S31" s="85"/>
      <c r="U31" s="85"/>
      <c r="V31" s="85"/>
      <c r="X31" s="110" t="str">
        <f t="shared" ca="1" si="2"/>
        <v xml:space="preserve"> - </v>
      </c>
      <c r="Y31" s="73" t="str">
        <f ca="1">IF(NOT(ISNUMBER(X31))," - ",INDEX(Grades!$B$10:$B$22,MATCH(X31,Grades!$A$10:$A$22,1)))</f>
        <v xml:space="preserve"> - </v>
      </c>
      <c r="Z31" s="105" t="str">
        <f t="shared" ca="1" si="3"/>
        <v>-</v>
      </c>
      <c r="AA31" s="105" t="str">
        <f t="shared" ca="1" si="3"/>
        <v>-</v>
      </c>
      <c r="AB31" s="105" t="str">
        <f t="shared" ca="1" si="3"/>
        <v>-</v>
      </c>
      <c r="AC31" s="105" t="str">
        <f t="shared" ca="1" si="3"/>
        <v>-</v>
      </c>
      <c r="AD31" s="105" t="str">
        <f t="shared" ca="1" si="3"/>
        <v>-</v>
      </c>
      <c r="AE31" s="105" t="str">
        <f t="shared" ca="1" si="3"/>
        <v>-</v>
      </c>
      <c r="AF31" s="105" t="str">
        <f t="shared" ca="1" si="3"/>
        <v>-</v>
      </c>
      <c r="AG31" s="105">
        <f t="array" ref="AG31">SUMPRODUCT(U31:V31,$U$9:$V$9,IFERROR(1/$U$8:$V$8,1))</f>
        <v>0</v>
      </c>
      <c r="AI31" s="91" t="s">
        <v>123</v>
      </c>
    </row>
    <row r="32" spans="1:35" x14ac:dyDescent="0.2">
      <c r="A32" s="5">
        <f t="shared" ca="1" si="1"/>
        <v>20</v>
      </c>
      <c r="B32" s="84">
        <f ca="1">IF(displayID,INDEX(Names!$C$10:$C$109,Gradebook!A32),INDEX(Names!$B$10:$B$109,Gradebook!A32))</f>
        <v>0</v>
      </c>
      <c r="C32" s="85"/>
      <c r="D32" s="85"/>
      <c r="E32" s="85"/>
      <c r="F32" s="85"/>
      <c r="G32" s="85"/>
      <c r="H32" s="85"/>
      <c r="I32" s="85"/>
      <c r="J32" s="85"/>
      <c r="K32" s="85"/>
      <c r="L32" s="85"/>
      <c r="M32" s="85"/>
      <c r="N32" s="85"/>
      <c r="O32" s="85"/>
      <c r="P32" s="85"/>
      <c r="Q32" s="85"/>
      <c r="R32" s="85"/>
      <c r="S32" s="85"/>
      <c r="U32" s="85"/>
      <c r="V32" s="85"/>
      <c r="X32" s="110" t="str">
        <f t="shared" ca="1" si="2"/>
        <v xml:space="preserve"> - </v>
      </c>
      <c r="Y32" s="73" t="str">
        <f ca="1">IF(NOT(ISNUMBER(X32))," - ",INDEX(Grades!$B$10:$B$22,MATCH(X32,Grades!$A$10:$A$22,1)))</f>
        <v xml:space="preserve"> - </v>
      </c>
      <c r="Z32" s="105" t="str">
        <f t="shared" ca="1" si="3"/>
        <v>-</v>
      </c>
      <c r="AA32" s="105" t="str">
        <f t="shared" ca="1" si="3"/>
        <v>-</v>
      </c>
      <c r="AB32" s="105" t="str">
        <f t="shared" ca="1" si="3"/>
        <v>-</v>
      </c>
      <c r="AC32" s="105" t="str">
        <f t="shared" ca="1" si="3"/>
        <v>-</v>
      </c>
      <c r="AD32" s="105" t="str">
        <f t="shared" ca="1" si="3"/>
        <v>-</v>
      </c>
      <c r="AE32" s="105" t="str">
        <f t="shared" ca="1" si="3"/>
        <v>-</v>
      </c>
      <c r="AF32" s="105" t="str">
        <f t="shared" ca="1" si="3"/>
        <v>-</v>
      </c>
      <c r="AG32" s="105">
        <f t="array" ref="AG32">SUMPRODUCT(U32:V32,$U$9:$V$9,IFERROR(1/$U$8:$V$8,1))</f>
        <v>0</v>
      </c>
      <c r="AI32" s="91" t="s">
        <v>127</v>
      </c>
    </row>
    <row r="33" spans="1:35" x14ac:dyDescent="0.2">
      <c r="A33" s="5">
        <f t="shared" ca="1" si="1"/>
        <v>21</v>
      </c>
      <c r="B33" s="84">
        <f ca="1">IF(displayID,INDEX(Names!$C$10:$C$109,Gradebook!A33),INDEX(Names!$B$10:$B$109,Gradebook!A33))</f>
        <v>0</v>
      </c>
      <c r="C33" s="85"/>
      <c r="D33" s="85"/>
      <c r="E33" s="85"/>
      <c r="F33" s="85"/>
      <c r="G33" s="85"/>
      <c r="H33" s="85"/>
      <c r="I33" s="85"/>
      <c r="J33" s="85"/>
      <c r="K33" s="85"/>
      <c r="L33" s="85"/>
      <c r="M33" s="85"/>
      <c r="N33" s="85"/>
      <c r="O33" s="85"/>
      <c r="P33" s="85"/>
      <c r="Q33" s="85"/>
      <c r="R33" s="85"/>
      <c r="S33" s="85"/>
      <c r="U33" s="85"/>
      <c r="V33" s="85"/>
      <c r="X33" s="110" t="str">
        <f t="shared" ca="1" si="2"/>
        <v xml:space="preserve"> - </v>
      </c>
      <c r="Y33" s="73" t="str">
        <f ca="1">IF(NOT(ISNUMBER(X33))," - ",INDEX(Grades!$B$10:$B$22,MATCH(X33,Grades!$A$10:$A$22,1)))</f>
        <v xml:space="preserve"> - </v>
      </c>
      <c r="Z33" s="105" t="str">
        <f t="shared" ca="1" si="3"/>
        <v>-</v>
      </c>
      <c r="AA33" s="105" t="str">
        <f t="shared" ca="1" si="3"/>
        <v>-</v>
      </c>
      <c r="AB33" s="105" t="str">
        <f t="shared" ca="1" si="3"/>
        <v>-</v>
      </c>
      <c r="AC33" s="105" t="str">
        <f t="shared" ca="1" si="3"/>
        <v>-</v>
      </c>
      <c r="AD33" s="105" t="str">
        <f t="shared" ca="1" si="3"/>
        <v>-</v>
      </c>
      <c r="AE33" s="105" t="str">
        <f t="shared" ca="1" si="3"/>
        <v>-</v>
      </c>
      <c r="AF33" s="105" t="str">
        <f t="shared" ca="1" si="3"/>
        <v>-</v>
      </c>
      <c r="AG33" s="105">
        <f t="array" ref="AG33">SUMPRODUCT(U33:V33,$U$9:$V$9,IFERROR(1/$U$8:$V$8,1))</f>
        <v>0</v>
      </c>
      <c r="AI33" s="91" t="s">
        <v>128</v>
      </c>
    </row>
    <row r="34" spans="1:35" x14ac:dyDescent="0.2">
      <c r="A34" s="5">
        <f t="shared" ca="1" si="1"/>
        <v>22</v>
      </c>
      <c r="B34" s="84">
        <f ca="1">IF(displayID,INDEX(Names!$C$10:$C$109,Gradebook!A34),INDEX(Names!$B$10:$B$109,Gradebook!A34))</f>
        <v>0</v>
      </c>
      <c r="C34" s="85"/>
      <c r="D34" s="85"/>
      <c r="E34" s="85"/>
      <c r="F34" s="85"/>
      <c r="G34" s="85"/>
      <c r="H34" s="85"/>
      <c r="I34" s="85"/>
      <c r="J34" s="85"/>
      <c r="K34" s="85"/>
      <c r="L34" s="85"/>
      <c r="M34" s="85"/>
      <c r="N34" s="85"/>
      <c r="O34" s="85"/>
      <c r="P34" s="85"/>
      <c r="Q34" s="85"/>
      <c r="R34" s="85"/>
      <c r="S34" s="85"/>
      <c r="U34" s="85"/>
      <c r="V34" s="85"/>
      <c r="X34" s="110" t="str">
        <f t="shared" ca="1" si="2"/>
        <v xml:space="preserve"> - </v>
      </c>
      <c r="Y34" s="73" t="str">
        <f ca="1">IF(NOT(ISNUMBER(X34))," - ",INDEX(Grades!$B$10:$B$22,MATCH(X34,Grades!$A$10:$A$22,1)))</f>
        <v xml:space="preserve"> - </v>
      </c>
      <c r="Z34" s="105" t="str">
        <f t="shared" ca="1" si="3"/>
        <v>-</v>
      </c>
      <c r="AA34" s="105" t="str">
        <f t="shared" ca="1" si="3"/>
        <v>-</v>
      </c>
      <c r="AB34" s="105" t="str">
        <f t="shared" ca="1" si="3"/>
        <v>-</v>
      </c>
      <c r="AC34" s="105" t="str">
        <f t="shared" ca="1" si="3"/>
        <v>-</v>
      </c>
      <c r="AD34" s="105" t="str">
        <f t="shared" ca="1" si="3"/>
        <v>-</v>
      </c>
      <c r="AE34" s="105" t="str">
        <f t="shared" ca="1" si="3"/>
        <v>-</v>
      </c>
      <c r="AF34" s="105" t="str">
        <f t="shared" ca="1" si="3"/>
        <v>-</v>
      </c>
      <c r="AG34" s="105">
        <f t="array" ref="AG34">SUMPRODUCT(U34:V34,$U$9:$V$9,IFERROR(1/$U$8:$V$8,1))</f>
        <v>0</v>
      </c>
    </row>
    <row r="35" spans="1:35" x14ac:dyDescent="0.2">
      <c r="A35" s="5">
        <f t="shared" ca="1" si="1"/>
        <v>23</v>
      </c>
      <c r="B35" s="84">
        <f ca="1">IF(displayID,INDEX(Names!$C$10:$C$109,Gradebook!A35),INDEX(Names!$B$10:$B$109,Gradebook!A35))</f>
        <v>0</v>
      </c>
      <c r="C35" s="85"/>
      <c r="D35" s="85"/>
      <c r="E35" s="85"/>
      <c r="F35" s="85"/>
      <c r="G35" s="85"/>
      <c r="H35" s="85"/>
      <c r="I35" s="85"/>
      <c r="J35" s="85"/>
      <c r="K35" s="85"/>
      <c r="L35" s="85"/>
      <c r="M35" s="85"/>
      <c r="N35" s="85"/>
      <c r="O35" s="85"/>
      <c r="P35" s="85"/>
      <c r="Q35" s="85"/>
      <c r="R35" s="85"/>
      <c r="S35" s="85"/>
      <c r="U35" s="85"/>
      <c r="V35" s="85"/>
      <c r="X35" s="110" t="str">
        <f t="shared" ca="1" si="2"/>
        <v xml:space="preserve"> - </v>
      </c>
      <c r="Y35" s="73" t="str">
        <f ca="1">IF(NOT(ISNUMBER(X35))," - ",INDEX(Grades!$B$10:$B$22,MATCH(X35,Grades!$A$10:$A$22,1)))</f>
        <v xml:space="preserve"> - </v>
      </c>
      <c r="Z35" s="105" t="str">
        <f t="shared" ca="1" si="3"/>
        <v>-</v>
      </c>
      <c r="AA35" s="105" t="str">
        <f t="shared" ca="1" si="3"/>
        <v>-</v>
      </c>
      <c r="AB35" s="105" t="str">
        <f t="shared" ca="1" si="3"/>
        <v>-</v>
      </c>
      <c r="AC35" s="105" t="str">
        <f t="shared" ca="1" si="3"/>
        <v>-</v>
      </c>
      <c r="AD35" s="105" t="str">
        <f t="shared" ca="1" si="3"/>
        <v>-</v>
      </c>
      <c r="AE35" s="105" t="str">
        <f t="shared" ca="1" si="3"/>
        <v>-</v>
      </c>
      <c r="AF35" s="105" t="str">
        <f t="shared" ca="1" si="3"/>
        <v>-</v>
      </c>
      <c r="AG35" s="105">
        <f t="array" ref="AG35">SUMPRODUCT(U35:V35,$U$9:$V$9,IFERROR(1/$U$8:$V$8,1))</f>
        <v>0</v>
      </c>
    </row>
    <row r="36" spans="1:35" x14ac:dyDescent="0.2">
      <c r="A36" s="5">
        <f t="shared" ca="1" si="1"/>
        <v>24</v>
      </c>
      <c r="B36" s="84">
        <f ca="1">IF(displayID,INDEX(Names!$C$10:$C$109,Gradebook!A36),INDEX(Names!$B$10:$B$109,Gradebook!A36))</f>
        <v>0</v>
      </c>
      <c r="C36" s="85"/>
      <c r="D36" s="85"/>
      <c r="E36" s="85"/>
      <c r="F36" s="85"/>
      <c r="G36" s="85"/>
      <c r="H36" s="85"/>
      <c r="I36" s="85"/>
      <c r="J36" s="85"/>
      <c r="K36" s="85"/>
      <c r="L36" s="85"/>
      <c r="M36" s="85"/>
      <c r="N36" s="85"/>
      <c r="O36" s="85"/>
      <c r="P36" s="85"/>
      <c r="Q36" s="85"/>
      <c r="R36" s="85"/>
      <c r="S36" s="85"/>
      <c r="U36" s="85"/>
      <c r="V36" s="85"/>
      <c r="X36" s="110" t="str">
        <f t="shared" ca="1" si="2"/>
        <v xml:space="preserve"> - </v>
      </c>
      <c r="Y36" s="73" t="str">
        <f ca="1">IF(NOT(ISNUMBER(X36))," - ",INDEX(Grades!$B$10:$B$22,MATCH(X36,Grades!$A$10:$A$22,1)))</f>
        <v xml:space="preserve"> - </v>
      </c>
      <c r="Z36" s="105" t="str">
        <f t="shared" ca="1" si="3"/>
        <v>-</v>
      </c>
      <c r="AA36" s="105" t="str">
        <f t="shared" ca="1" si="3"/>
        <v>-</v>
      </c>
      <c r="AB36" s="105" t="str">
        <f t="shared" ca="1" si="3"/>
        <v>-</v>
      </c>
      <c r="AC36" s="105" t="str">
        <f t="shared" ca="1" si="3"/>
        <v>-</v>
      </c>
      <c r="AD36" s="105" t="str">
        <f t="shared" ca="1" si="3"/>
        <v>-</v>
      </c>
      <c r="AE36" s="105" t="str">
        <f t="shared" ca="1" si="3"/>
        <v>-</v>
      </c>
      <c r="AF36" s="105" t="str">
        <f t="shared" ca="1" si="3"/>
        <v>-</v>
      </c>
      <c r="AG36" s="105">
        <f t="array" ref="AG36">SUMPRODUCT(U36:V36,$U$9:$V$9,IFERROR(1/$U$8:$V$8,1))</f>
        <v>0</v>
      </c>
    </row>
    <row r="37" spans="1:35" x14ac:dyDescent="0.2">
      <c r="A37" s="5">
        <f t="shared" ca="1" si="1"/>
        <v>25</v>
      </c>
      <c r="B37" s="84">
        <f ca="1">IF(displayID,INDEX(Names!$C$10:$C$109,Gradebook!A37),INDEX(Names!$B$10:$B$109,Gradebook!A37))</f>
        <v>0</v>
      </c>
      <c r="C37" s="85"/>
      <c r="D37" s="85"/>
      <c r="E37" s="85"/>
      <c r="F37" s="85"/>
      <c r="G37" s="85"/>
      <c r="H37" s="85"/>
      <c r="I37" s="85"/>
      <c r="J37" s="85"/>
      <c r="K37" s="85"/>
      <c r="L37" s="85"/>
      <c r="M37" s="85"/>
      <c r="N37" s="85"/>
      <c r="O37" s="85"/>
      <c r="P37" s="85"/>
      <c r="Q37" s="85"/>
      <c r="R37" s="85"/>
      <c r="S37" s="85"/>
      <c r="U37" s="85"/>
      <c r="V37" s="85"/>
      <c r="X37" s="110" t="str">
        <f t="shared" ca="1" si="2"/>
        <v xml:space="preserve"> - </v>
      </c>
      <c r="Y37" s="73" t="str">
        <f ca="1">IF(NOT(ISNUMBER(X37))," - ",INDEX(Grades!$B$10:$B$22,MATCH(X37,Grades!$A$10:$A$22,1)))</f>
        <v xml:space="preserve"> - </v>
      </c>
      <c r="Z37" s="105" t="str">
        <f t="shared" ca="1" si="3"/>
        <v>-</v>
      </c>
      <c r="AA37" s="105" t="str">
        <f t="shared" ca="1" si="3"/>
        <v>-</v>
      </c>
      <c r="AB37" s="105" t="str">
        <f t="shared" ca="1" si="3"/>
        <v>-</v>
      </c>
      <c r="AC37" s="105" t="str">
        <f t="shared" ca="1" si="3"/>
        <v>-</v>
      </c>
      <c r="AD37" s="105" t="str">
        <f t="shared" ca="1" si="3"/>
        <v>-</v>
      </c>
      <c r="AE37" s="105" t="str">
        <f t="shared" ca="1" si="3"/>
        <v>-</v>
      </c>
      <c r="AF37" s="105" t="str">
        <f t="shared" ca="1" si="3"/>
        <v>-</v>
      </c>
      <c r="AG37" s="105">
        <f t="array" ref="AG37">SUMPRODUCT(U37:V37,$U$9:$V$9,IFERROR(1/$U$8:$V$8,1))</f>
        <v>0</v>
      </c>
    </row>
    <row r="38" spans="1:35" x14ac:dyDescent="0.2">
      <c r="A38" s="5">
        <f t="shared" ca="1" si="1"/>
        <v>26</v>
      </c>
      <c r="B38" s="84">
        <f ca="1">IF(displayID,INDEX(Names!$C$10:$C$109,Gradebook!A38),INDEX(Names!$B$10:$B$109,Gradebook!A38))</f>
        <v>0</v>
      </c>
      <c r="C38" s="85"/>
      <c r="D38" s="85"/>
      <c r="E38" s="85"/>
      <c r="F38" s="85"/>
      <c r="G38" s="85"/>
      <c r="H38" s="85"/>
      <c r="I38" s="85"/>
      <c r="J38" s="85"/>
      <c r="K38" s="85"/>
      <c r="L38" s="85"/>
      <c r="M38" s="85"/>
      <c r="N38" s="85"/>
      <c r="O38" s="85"/>
      <c r="P38" s="85"/>
      <c r="Q38" s="85"/>
      <c r="R38" s="85"/>
      <c r="S38" s="85"/>
      <c r="U38" s="85"/>
      <c r="V38" s="85"/>
      <c r="X38" s="110" t="str">
        <f t="shared" ca="1" si="2"/>
        <v xml:space="preserve"> - </v>
      </c>
      <c r="Y38" s="73" t="str">
        <f ca="1">IF(NOT(ISNUMBER(X38))," - ",INDEX(Grades!$B$10:$B$22,MATCH(X38,Grades!$A$10:$A$22,1)))</f>
        <v xml:space="preserve"> - </v>
      </c>
      <c r="Z38" s="105" t="str">
        <f t="shared" ca="1" si="3"/>
        <v>-</v>
      </c>
      <c r="AA38" s="105" t="str">
        <f t="shared" ca="1" si="3"/>
        <v>-</v>
      </c>
      <c r="AB38" s="105" t="str">
        <f t="shared" ca="1" si="3"/>
        <v>-</v>
      </c>
      <c r="AC38" s="105" t="str">
        <f t="shared" ca="1" si="3"/>
        <v>-</v>
      </c>
      <c r="AD38" s="105" t="str">
        <f t="shared" ca="1" si="3"/>
        <v>-</v>
      </c>
      <c r="AE38" s="105" t="str">
        <f t="shared" ca="1" si="3"/>
        <v>-</v>
      </c>
      <c r="AF38" s="105" t="str">
        <f t="shared" ca="1" si="3"/>
        <v>-</v>
      </c>
      <c r="AG38" s="105">
        <f t="array" ref="AG38">SUMPRODUCT(U38:V38,$U$9:$V$9,IFERROR(1/$U$8:$V$8,1))</f>
        <v>0</v>
      </c>
    </row>
    <row r="39" spans="1:35" x14ac:dyDescent="0.2">
      <c r="A39" s="5">
        <f t="shared" ca="1" si="1"/>
        <v>27</v>
      </c>
      <c r="B39" s="84">
        <f ca="1">IF(displayID,INDEX(Names!$C$10:$C$109,Gradebook!A39),INDEX(Names!$B$10:$B$109,Gradebook!A39))</f>
        <v>0</v>
      </c>
      <c r="C39" s="85"/>
      <c r="D39" s="85"/>
      <c r="E39" s="85"/>
      <c r="F39" s="85"/>
      <c r="G39" s="85"/>
      <c r="H39" s="85"/>
      <c r="I39" s="85"/>
      <c r="J39" s="85"/>
      <c r="K39" s="85"/>
      <c r="L39" s="85"/>
      <c r="M39" s="85"/>
      <c r="N39" s="85"/>
      <c r="O39" s="85"/>
      <c r="P39" s="85"/>
      <c r="Q39" s="85"/>
      <c r="R39" s="85"/>
      <c r="S39" s="85"/>
      <c r="U39" s="85"/>
      <c r="V39" s="85"/>
      <c r="X39" s="110" t="str">
        <f t="shared" ca="1" si="2"/>
        <v xml:space="preserve"> - </v>
      </c>
      <c r="Y39" s="73" t="str">
        <f ca="1">IF(NOT(ISNUMBER(X39))," - ",INDEX(Grades!$B$10:$B$22,MATCH(X39,Grades!$A$10:$A$22,1)))</f>
        <v xml:space="preserve"> - </v>
      </c>
      <c r="Z39" s="105" t="str">
        <f t="shared" ca="1" si="3"/>
        <v>-</v>
      </c>
      <c r="AA39" s="105" t="str">
        <f t="shared" ca="1" si="3"/>
        <v>-</v>
      </c>
      <c r="AB39" s="105" t="str">
        <f t="shared" ca="1" si="3"/>
        <v>-</v>
      </c>
      <c r="AC39" s="105" t="str">
        <f t="shared" ca="1" si="3"/>
        <v>-</v>
      </c>
      <c r="AD39" s="105" t="str">
        <f t="shared" ca="1" si="3"/>
        <v>-</v>
      </c>
      <c r="AE39" s="105" t="str">
        <f t="shared" ca="1" si="3"/>
        <v>-</v>
      </c>
      <c r="AF39" s="105" t="str">
        <f t="shared" ca="1" si="3"/>
        <v>-</v>
      </c>
      <c r="AG39" s="105">
        <f t="array" ref="AG39">SUMPRODUCT(U39:V39,$U$9:$V$9,IFERROR(1/$U$8:$V$8,1))</f>
        <v>0</v>
      </c>
    </row>
    <row r="40" spans="1:35" x14ac:dyDescent="0.2">
      <c r="A40" s="5">
        <f t="shared" ca="1" si="1"/>
        <v>28</v>
      </c>
      <c r="B40" s="84">
        <f ca="1">IF(displayID,INDEX(Names!$C$10:$C$109,Gradebook!A40),INDEX(Names!$B$10:$B$109,Gradebook!A40))</f>
        <v>0</v>
      </c>
      <c r="C40" s="85"/>
      <c r="D40" s="85"/>
      <c r="E40" s="85"/>
      <c r="F40" s="85"/>
      <c r="G40" s="85"/>
      <c r="H40" s="85"/>
      <c r="I40" s="85"/>
      <c r="J40" s="85"/>
      <c r="K40" s="85"/>
      <c r="L40" s="85"/>
      <c r="M40" s="85"/>
      <c r="N40" s="85"/>
      <c r="O40" s="85"/>
      <c r="P40" s="85"/>
      <c r="Q40" s="85"/>
      <c r="R40" s="85"/>
      <c r="S40" s="85"/>
      <c r="U40" s="85"/>
      <c r="V40" s="85"/>
      <c r="X40" s="110" t="str">
        <f t="shared" ca="1" si="2"/>
        <v xml:space="preserve"> - </v>
      </c>
      <c r="Y40" s="73" t="str">
        <f ca="1">IF(NOT(ISNUMBER(X40))," - ",INDEX(Grades!$B$10:$B$22,MATCH(X40,Grades!$A$10:$A$22,1)))</f>
        <v xml:space="preserve"> - </v>
      </c>
      <c r="Z40" s="105" t="str">
        <f t="shared" ca="1" si="3"/>
        <v>-</v>
      </c>
      <c r="AA40" s="105" t="str">
        <f t="shared" ca="1" si="3"/>
        <v>-</v>
      </c>
      <c r="AB40" s="105" t="str">
        <f t="shared" ca="1" si="3"/>
        <v>-</v>
      </c>
      <c r="AC40" s="105" t="str">
        <f t="shared" ca="1" si="3"/>
        <v>-</v>
      </c>
      <c r="AD40" s="105" t="str">
        <f t="shared" ca="1" si="3"/>
        <v>-</v>
      </c>
      <c r="AE40" s="105" t="str">
        <f t="shared" ca="1" si="3"/>
        <v>-</v>
      </c>
      <c r="AF40" s="105" t="str">
        <f t="shared" ca="1" si="3"/>
        <v>-</v>
      </c>
      <c r="AG40" s="105">
        <f t="array" ref="AG40">SUMPRODUCT(U40:V40,$U$9:$V$9,IFERROR(1/$U$8:$V$8,1))</f>
        <v>0</v>
      </c>
    </row>
    <row r="41" spans="1:35" x14ac:dyDescent="0.2">
      <c r="A41" s="5">
        <f t="shared" ca="1" si="1"/>
        <v>29</v>
      </c>
      <c r="B41" s="84">
        <f ca="1">IF(displayID,INDEX(Names!$C$10:$C$109,Gradebook!A41),INDEX(Names!$B$10:$B$109,Gradebook!A41))</f>
        <v>0</v>
      </c>
      <c r="C41" s="85"/>
      <c r="D41" s="85"/>
      <c r="E41" s="85"/>
      <c r="F41" s="85"/>
      <c r="G41" s="85"/>
      <c r="H41" s="85"/>
      <c r="I41" s="85"/>
      <c r="J41" s="85"/>
      <c r="K41" s="85"/>
      <c r="L41" s="85"/>
      <c r="M41" s="85"/>
      <c r="N41" s="85"/>
      <c r="O41" s="85"/>
      <c r="P41" s="85"/>
      <c r="Q41" s="85"/>
      <c r="R41" s="85"/>
      <c r="S41" s="85"/>
      <c r="U41" s="85"/>
      <c r="V41" s="85"/>
      <c r="X41" s="110" t="str">
        <f t="shared" ca="1" si="2"/>
        <v xml:space="preserve"> - </v>
      </c>
      <c r="Y41" s="73" t="str">
        <f ca="1">IF(NOT(ISNUMBER(X41))," - ",INDEX(Grades!$B$10:$B$22,MATCH(X41,Grades!$A$10:$A$22,1)))</f>
        <v xml:space="preserve"> - </v>
      </c>
      <c r="Z41" s="105" t="str">
        <f t="shared" ca="1" si="3"/>
        <v>-</v>
      </c>
      <c r="AA41" s="105" t="str">
        <f t="shared" ca="1" si="3"/>
        <v>-</v>
      </c>
      <c r="AB41" s="105" t="str">
        <f t="shared" ca="1" si="3"/>
        <v>-</v>
      </c>
      <c r="AC41" s="105" t="str">
        <f t="shared" ca="1" si="3"/>
        <v>-</v>
      </c>
      <c r="AD41" s="105" t="str">
        <f t="shared" ca="1" si="3"/>
        <v>-</v>
      </c>
      <c r="AE41" s="105" t="str">
        <f t="shared" ca="1" si="3"/>
        <v>-</v>
      </c>
      <c r="AF41" s="105" t="str">
        <f t="shared" ca="1" si="3"/>
        <v>-</v>
      </c>
      <c r="AG41" s="105">
        <f t="array" ref="AG41">SUMPRODUCT(U41:V41,$U$9:$V$9,IFERROR(1/$U$8:$V$8,1))</f>
        <v>0</v>
      </c>
    </row>
    <row r="42" spans="1:35" x14ac:dyDescent="0.2">
      <c r="A42" s="5">
        <f t="shared" ca="1" si="1"/>
        <v>30</v>
      </c>
      <c r="B42" s="84">
        <f ca="1">IF(displayID,INDEX(Names!$C$10:$C$109,Gradebook!A42),INDEX(Names!$B$10:$B$109,Gradebook!A42))</f>
        <v>0</v>
      </c>
      <c r="C42" s="85"/>
      <c r="D42" s="85"/>
      <c r="E42" s="85"/>
      <c r="F42" s="85"/>
      <c r="G42" s="85"/>
      <c r="H42" s="85"/>
      <c r="I42" s="85"/>
      <c r="J42" s="85"/>
      <c r="K42" s="85"/>
      <c r="L42" s="85"/>
      <c r="M42" s="85"/>
      <c r="N42" s="85"/>
      <c r="O42" s="85"/>
      <c r="P42" s="85"/>
      <c r="Q42" s="85"/>
      <c r="R42" s="85"/>
      <c r="S42" s="85"/>
      <c r="U42" s="85"/>
      <c r="V42" s="85"/>
      <c r="X42" s="110" t="str">
        <f t="shared" ca="1" si="2"/>
        <v xml:space="preserve"> - </v>
      </c>
      <c r="Y42" s="73" t="str">
        <f ca="1">IF(NOT(ISNUMBER(X42))," - ",INDEX(Grades!$B$10:$B$22,MATCH(X42,Grades!$A$10:$A$22,1)))</f>
        <v xml:space="preserve"> - </v>
      </c>
      <c r="Z42" s="105" t="str">
        <f t="shared" ca="1" si="3"/>
        <v>-</v>
      </c>
      <c r="AA42" s="105" t="str">
        <f t="shared" ca="1" si="3"/>
        <v>-</v>
      </c>
      <c r="AB42" s="105" t="str">
        <f t="shared" ca="1" si="3"/>
        <v>-</v>
      </c>
      <c r="AC42" s="105" t="str">
        <f t="shared" ca="1" si="3"/>
        <v>-</v>
      </c>
      <c r="AD42" s="105" t="str">
        <f t="shared" ca="1" si="3"/>
        <v>-</v>
      </c>
      <c r="AE42" s="105" t="str">
        <f t="shared" ca="1" si="3"/>
        <v>-</v>
      </c>
      <c r="AF42" s="105" t="str">
        <f t="shared" ca="1" si="3"/>
        <v>-</v>
      </c>
      <c r="AG42" s="105">
        <f t="array" ref="AG42">SUMPRODUCT(U42:V42,$U$9:$V$9,IFERROR(1/$U$8:$V$8,1))</f>
        <v>0</v>
      </c>
    </row>
    <row r="43" spans="1:35" x14ac:dyDescent="0.2">
      <c r="A43" s="31" t="s">
        <v>50</v>
      </c>
      <c r="B43" s="80"/>
      <c r="C43" s="81"/>
      <c r="D43" s="81"/>
      <c r="E43" s="81"/>
      <c r="F43" s="81"/>
      <c r="G43" s="81"/>
      <c r="H43" s="81"/>
      <c r="I43" s="81"/>
      <c r="J43" s="81"/>
      <c r="K43" s="81"/>
      <c r="L43" s="81"/>
      <c r="M43" s="81"/>
      <c r="N43" s="81"/>
      <c r="O43" s="81"/>
      <c r="P43" s="81"/>
      <c r="Q43" s="81"/>
      <c r="R43" s="81"/>
      <c r="S43" s="81"/>
      <c r="U43" s="81"/>
      <c r="V43" s="81"/>
      <c r="X43" s="82"/>
      <c r="Y43" s="83"/>
      <c r="Z43" s="83"/>
      <c r="AA43" s="83"/>
      <c r="AB43" s="83"/>
      <c r="AC43" s="83"/>
      <c r="AD43" s="83"/>
      <c r="AE43" s="83"/>
      <c r="AF43" s="83"/>
      <c r="AG43" s="83"/>
      <c r="AI43" s="91" t="s">
        <v>99</v>
      </c>
    </row>
    <row r="44" spans="1:35" x14ac:dyDescent="0.2">
      <c r="B44" s="79" t="s">
        <v>40</v>
      </c>
      <c r="C44" s="76">
        <f>IF(SUM(C13:C43)=0,0,AVERAGE(C13:C43))</f>
        <v>29.166666666666668</v>
      </c>
      <c r="D44" s="76">
        <f t="shared" ref="D44:S44" si="4">IF(SUM(D13:D43)=0,0,AVERAGE(D13:D43))</f>
        <v>41</v>
      </c>
      <c r="E44" s="76">
        <f t="shared" si="4"/>
        <v>50</v>
      </c>
      <c r="F44" s="76">
        <f t="shared" si="4"/>
        <v>0</v>
      </c>
      <c r="G44" s="76">
        <f>IF(SUM(G13:G43)=0,0,AVERAGE(G13:G43))</f>
        <v>150</v>
      </c>
      <c r="H44" s="76">
        <f t="shared" si="4"/>
        <v>0</v>
      </c>
      <c r="I44" s="76">
        <f t="shared" si="4"/>
        <v>0</v>
      </c>
      <c r="J44" s="76">
        <f t="shared" si="4"/>
        <v>0</v>
      </c>
      <c r="K44" s="76">
        <f t="shared" si="4"/>
        <v>0</v>
      </c>
      <c r="L44" s="76">
        <f t="shared" si="4"/>
        <v>0</v>
      </c>
      <c r="M44" s="76">
        <f t="shared" si="4"/>
        <v>0</v>
      </c>
      <c r="N44" s="76">
        <f t="shared" si="4"/>
        <v>0</v>
      </c>
      <c r="O44" s="76">
        <f t="shared" si="4"/>
        <v>0</v>
      </c>
      <c r="P44" s="76">
        <f t="shared" si="4"/>
        <v>0</v>
      </c>
      <c r="Q44" s="76">
        <f t="shared" si="4"/>
        <v>96.5</v>
      </c>
      <c r="R44" s="76">
        <f t="shared" si="4"/>
        <v>100</v>
      </c>
      <c r="S44" s="76">
        <f t="shared" si="4"/>
        <v>0</v>
      </c>
      <c r="T44" s="39"/>
      <c r="W44" s="39"/>
    </row>
    <row r="45" spans="1:35" x14ac:dyDescent="0.2">
      <c r="B45" s="79" t="s">
        <v>41</v>
      </c>
      <c r="C45" s="114">
        <f t="shared" ref="C45:S45" si="5">IF(OR(C8=0,C44=0),"",C44/C8)</f>
        <v>0.58333333333333337</v>
      </c>
      <c r="D45" s="114">
        <f t="shared" si="5"/>
        <v>0.82</v>
      </c>
      <c r="E45" s="114">
        <f t="shared" si="5"/>
        <v>1</v>
      </c>
      <c r="F45" s="114" t="str">
        <f t="shared" si="5"/>
        <v/>
      </c>
      <c r="G45" s="114">
        <f t="shared" si="5"/>
        <v>1</v>
      </c>
      <c r="H45" s="114" t="str">
        <f t="shared" si="5"/>
        <v/>
      </c>
      <c r="I45" s="114" t="str">
        <f t="shared" si="5"/>
        <v/>
      </c>
      <c r="J45" s="114" t="str">
        <f t="shared" si="5"/>
        <v/>
      </c>
      <c r="K45" s="114" t="str">
        <f t="shared" si="5"/>
        <v/>
      </c>
      <c r="L45" s="114" t="str">
        <f t="shared" si="5"/>
        <v/>
      </c>
      <c r="M45" s="114" t="str">
        <f t="shared" si="5"/>
        <v/>
      </c>
      <c r="N45" s="114" t="str">
        <f t="shared" si="5"/>
        <v/>
      </c>
      <c r="O45" s="114" t="str">
        <f t="shared" si="5"/>
        <v/>
      </c>
      <c r="P45" s="114" t="str">
        <f t="shared" si="5"/>
        <v/>
      </c>
      <c r="Q45" s="114">
        <f t="shared" si="5"/>
        <v>0.96499999999999997</v>
      </c>
      <c r="R45" s="114">
        <f t="shared" si="5"/>
        <v>1</v>
      </c>
      <c r="S45" s="114" t="str">
        <f t="shared" si="5"/>
        <v/>
      </c>
      <c r="T45" s="39"/>
      <c r="W45" s="39" t="s">
        <v>87</v>
      </c>
      <c r="X45" s="74">
        <f ca="1">IF(SUM($X$13:$X$43)=0,"",AVERAGE($X$13:$X$43))</f>
        <v>0.95608333333333329</v>
      </c>
      <c r="Y45" s="75" t="str">
        <f ca="1">IF(X45="","",INDEX(Grades!$B$10:$B$22,MATCH(X45,Grades!$A$10:$A$22,1)))</f>
        <v>A</v>
      </c>
    </row>
    <row r="46" spans="1:35" x14ac:dyDescent="0.2">
      <c r="B46" s="79" t="s">
        <v>88</v>
      </c>
      <c r="C46" s="78">
        <f>IF(SUM(C13:C43)=0,0,MAX(C13:C43))</f>
        <v>50</v>
      </c>
      <c r="D46" s="78">
        <f t="shared" ref="D46:S46" si="6">IF(SUM(D13:D43)=0,0,MAX(D13:D43))</f>
        <v>50</v>
      </c>
      <c r="E46" s="78">
        <f t="shared" si="6"/>
        <v>50</v>
      </c>
      <c r="F46" s="78">
        <f t="shared" si="6"/>
        <v>0</v>
      </c>
      <c r="G46" s="78">
        <f t="shared" si="6"/>
        <v>150</v>
      </c>
      <c r="H46" s="78">
        <f t="shared" si="6"/>
        <v>0</v>
      </c>
      <c r="I46" s="78">
        <f t="shared" si="6"/>
        <v>0</v>
      </c>
      <c r="J46" s="78">
        <f t="shared" si="6"/>
        <v>0</v>
      </c>
      <c r="K46" s="78">
        <f t="shared" si="6"/>
        <v>0</v>
      </c>
      <c r="L46" s="78">
        <f t="shared" si="6"/>
        <v>0</v>
      </c>
      <c r="M46" s="78">
        <f t="shared" si="6"/>
        <v>0</v>
      </c>
      <c r="N46" s="78">
        <f t="shared" si="6"/>
        <v>0</v>
      </c>
      <c r="O46" s="78">
        <f t="shared" si="6"/>
        <v>0</v>
      </c>
      <c r="P46" s="78">
        <f t="shared" si="6"/>
        <v>0</v>
      </c>
      <c r="Q46" s="78">
        <f t="shared" si="6"/>
        <v>100</v>
      </c>
      <c r="R46" s="78">
        <f t="shared" si="6"/>
        <v>100</v>
      </c>
      <c r="S46" s="78">
        <f t="shared" si="6"/>
        <v>0</v>
      </c>
      <c r="T46" s="39"/>
      <c r="W46" s="39" t="s">
        <v>88</v>
      </c>
      <c r="X46" s="74">
        <f ca="1">IF(SUM($X$13:$X$43)=0,"",MAX($X$13:$X$43))</f>
        <v>1.02</v>
      </c>
      <c r="Y46" s="75" t="str">
        <f ca="1">IF(X46="","",INDEX(Grades!$B$10:$B$22,MATCH(X46,Grades!$A$10:$A$22,1)))</f>
        <v>A+</v>
      </c>
    </row>
    <row r="47" spans="1:35" x14ac:dyDescent="0.2">
      <c r="B47" s="79" t="s">
        <v>89</v>
      </c>
      <c r="C47" s="78">
        <f>IF(SUM(C13:C43)=0,0,MIN(C13:C43))</f>
        <v>25</v>
      </c>
      <c r="D47" s="78">
        <f t="shared" ref="D47:S47" si="7">IF(SUM(D13:D43)=0,0,MIN(D13:D43))</f>
        <v>25</v>
      </c>
      <c r="E47" s="78">
        <f t="shared" si="7"/>
        <v>50</v>
      </c>
      <c r="F47" s="78">
        <f t="shared" si="7"/>
        <v>0</v>
      </c>
      <c r="G47" s="78">
        <f t="shared" si="7"/>
        <v>150</v>
      </c>
      <c r="H47" s="78">
        <f t="shared" si="7"/>
        <v>0</v>
      </c>
      <c r="I47" s="78">
        <f t="shared" si="7"/>
        <v>0</v>
      </c>
      <c r="J47" s="78">
        <f t="shared" si="7"/>
        <v>0</v>
      </c>
      <c r="K47" s="78">
        <f t="shared" si="7"/>
        <v>0</v>
      </c>
      <c r="L47" s="78">
        <f t="shared" si="7"/>
        <v>0</v>
      </c>
      <c r="M47" s="78">
        <f t="shared" si="7"/>
        <v>0</v>
      </c>
      <c r="N47" s="78">
        <f t="shared" si="7"/>
        <v>0</v>
      </c>
      <c r="O47" s="78">
        <f t="shared" si="7"/>
        <v>0</v>
      </c>
      <c r="P47" s="78">
        <f t="shared" si="7"/>
        <v>0</v>
      </c>
      <c r="Q47" s="78">
        <f t="shared" si="7"/>
        <v>87</v>
      </c>
      <c r="R47" s="78">
        <f t="shared" si="7"/>
        <v>100</v>
      </c>
      <c r="S47" s="78">
        <f t="shared" si="7"/>
        <v>0</v>
      </c>
      <c r="T47" s="39"/>
      <c r="W47" s="39" t="s">
        <v>89</v>
      </c>
      <c r="X47" s="74">
        <f ca="1">IF(SUM($X$13:$X$43)=0,"",MIN($X$13:$X$43))</f>
        <v>0.90949999999999998</v>
      </c>
      <c r="Y47" s="75" t="str">
        <f ca="1">IF(X47="","",INDEX(Grades!$B$10:$B$22,MATCH(X47,Grades!$A$10:$A$22,1)))</f>
        <v>A-</v>
      </c>
    </row>
    <row r="48" spans="1:35" x14ac:dyDescent="0.2">
      <c r="B48" s="79" t="s">
        <v>55</v>
      </c>
      <c r="C48" s="114">
        <f t="shared" ref="C48:S48" si="8">IF(OR(C8=0,C44=0),"",MEDIAN(C13:C43)/C8)</f>
        <v>0.5</v>
      </c>
      <c r="D48" s="114">
        <f t="shared" si="8"/>
        <v>1</v>
      </c>
      <c r="E48" s="114">
        <f t="shared" si="8"/>
        <v>1</v>
      </c>
      <c r="F48" s="114" t="str">
        <f t="shared" si="8"/>
        <v/>
      </c>
      <c r="G48" s="114">
        <f t="shared" si="8"/>
        <v>1</v>
      </c>
      <c r="H48" s="114" t="str">
        <f t="shared" si="8"/>
        <v/>
      </c>
      <c r="I48" s="114" t="str">
        <f t="shared" si="8"/>
        <v/>
      </c>
      <c r="J48" s="114" t="str">
        <f t="shared" si="8"/>
        <v/>
      </c>
      <c r="K48" s="114" t="str">
        <f t="shared" si="8"/>
        <v/>
      </c>
      <c r="L48" s="114" t="str">
        <f t="shared" si="8"/>
        <v/>
      </c>
      <c r="M48" s="114" t="str">
        <f t="shared" si="8"/>
        <v/>
      </c>
      <c r="N48" s="114" t="str">
        <f t="shared" si="8"/>
        <v/>
      </c>
      <c r="O48" s="114" t="str">
        <f t="shared" si="8"/>
        <v/>
      </c>
      <c r="P48" s="114" t="str">
        <f t="shared" si="8"/>
        <v/>
      </c>
      <c r="Q48" s="114">
        <f t="shared" si="8"/>
        <v>0.98499999999999999</v>
      </c>
      <c r="R48" s="114">
        <f t="shared" si="8"/>
        <v>1</v>
      </c>
      <c r="S48" s="114" t="str">
        <f t="shared" si="8"/>
        <v/>
      </c>
      <c r="T48" s="39"/>
      <c r="W48" s="39" t="s">
        <v>55</v>
      </c>
      <c r="X48" s="74">
        <f ca="1">IF(SUM($X$13:$X$43)=0,"",MEDIAN($X$13:$X$43))</f>
        <v>0.95374999999999999</v>
      </c>
      <c r="Y48" s="75" t="str">
        <f ca="1">IF(X48="","",INDEX(Grades!$B$10:$B$22,MATCH(X48,Grades!$A$10:$A$22,1)))</f>
        <v>A</v>
      </c>
    </row>
    <row r="49" spans="2:24" x14ac:dyDescent="0.2">
      <c r="B49" s="79" t="s">
        <v>54</v>
      </c>
      <c r="C49" s="77">
        <f t="shared" ref="C49:S49" si="9">IF(OR(C8=0,C44=0),"",STDEV(C13:C43)/C8)</f>
        <v>0.20412414523193145</v>
      </c>
      <c r="D49" s="77">
        <f t="shared" si="9"/>
        <v>0.24899799195977465</v>
      </c>
      <c r="E49" s="77">
        <f t="shared" si="9"/>
        <v>0</v>
      </c>
      <c r="F49" s="77" t="str">
        <f t="shared" si="9"/>
        <v/>
      </c>
      <c r="G49" s="77">
        <f t="shared" si="9"/>
        <v>0</v>
      </c>
      <c r="H49" s="77" t="str">
        <f t="shared" si="9"/>
        <v/>
      </c>
      <c r="I49" s="77" t="str">
        <f t="shared" si="9"/>
        <v/>
      </c>
      <c r="J49" s="77" t="str">
        <f t="shared" si="9"/>
        <v/>
      </c>
      <c r="K49" s="77" t="str">
        <f t="shared" si="9"/>
        <v/>
      </c>
      <c r="L49" s="77" t="str">
        <f t="shared" si="9"/>
        <v/>
      </c>
      <c r="M49" s="77" t="str">
        <f t="shared" si="9"/>
        <v/>
      </c>
      <c r="N49" s="77" t="str">
        <f t="shared" si="9"/>
        <v/>
      </c>
      <c r="O49" s="77" t="str">
        <f t="shared" si="9"/>
        <v/>
      </c>
      <c r="P49" s="77" t="str">
        <f t="shared" si="9"/>
        <v/>
      </c>
      <c r="Q49" s="77">
        <f t="shared" si="9"/>
        <v>5.0099900199501397E-2</v>
      </c>
      <c r="R49" s="77">
        <f t="shared" si="9"/>
        <v>0</v>
      </c>
      <c r="S49" s="77" t="str">
        <f t="shared" si="9"/>
        <v/>
      </c>
      <c r="T49" s="39"/>
      <c r="W49" s="39" t="s">
        <v>54</v>
      </c>
      <c r="X49" s="74">
        <f ca="1">IF(SUM($X$13:$X$43)=0,"",STDEV($X$13:$X$43))</f>
        <v>4.3048131976505873E-2</v>
      </c>
    </row>
  </sheetData>
  <phoneticPr fontId="2" type="noConversion"/>
  <dataValidations count="2">
    <dataValidation type="list" allowBlank="1" showInputMessage="1" showErrorMessage="1" sqref="C9:S9">
      <formula1>type_code</formula1>
    </dataValidation>
    <dataValidation type="list" allowBlank="1" showInputMessage="1" showErrorMessage="1" sqref="AB8">
      <formula1>"Yes,No"</formula1>
    </dataValidation>
  </dataValidations>
  <hyperlinks>
    <hyperlink ref="Z4" r:id="rId1" display="https://www.vertex42.com/ExcelTemplates/gradebook.html"/>
  </hyperlinks>
  <printOptions horizontalCentered="1"/>
  <pageMargins left="0.5" right="0.5" top="0.5" bottom="0.5" header="0.5" footer="0.25"/>
  <pageSetup scale="86" fitToHeight="0" orientation="landscape" r:id="rId2"/>
  <headerFooter alignWithMargins="0"/>
  <ignoredErrors>
    <ignoredError sqref="S44 I44 K44:N44 D44:F44" formulaRange="1"/>
  </ignoredErrors>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09"/>
  <sheetViews>
    <sheetView showGridLines="0" workbookViewId="0">
      <selection activeCell="B10" sqref="B10"/>
    </sheetView>
  </sheetViews>
  <sheetFormatPr defaultRowHeight="12.75" x14ac:dyDescent="0.2"/>
  <cols>
    <col min="1" max="1" width="5" customWidth="1"/>
    <col min="2" max="2" width="20.85546875" customWidth="1"/>
    <col min="9" max="9" width="20.85546875" customWidth="1"/>
  </cols>
  <sheetData>
    <row r="1" spans="1:9" ht="23.25" x14ac:dyDescent="0.2">
      <c r="A1" s="51" t="s">
        <v>68</v>
      </c>
      <c r="I1" s="15"/>
    </row>
    <row r="2" spans="1:9" x14ac:dyDescent="0.2">
      <c r="A2" s="70" t="s">
        <v>35</v>
      </c>
      <c r="I2" s="50" t="s">
        <v>138</v>
      </c>
    </row>
    <row r="3" spans="1:9" x14ac:dyDescent="0.2">
      <c r="A3" s="70" t="s">
        <v>45</v>
      </c>
      <c r="I3" s="28" t="s">
        <v>62</v>
      </c>
    </row>
    <row r="4" spans="1:9" x14ac:dyDescent="0.2">
      <c r="A4" s="70" t="s">
        <v>46</v>
      </c>
    </row>
    <row r="5" spans="1:9" x14ac:dyDescent="0.2">
      <c r="A5" s="70" t="s">
        <v>51</v>
      </c>
    </row>
    <row r="6" spans="1:9" x14ac:dyDescent="0.2">
      <c r="A6" s="70" t="s">
        <v>52</v>
      </c>
    </row>
    <row r="7" spans="1:9" x14ac:dyDescent="0.2">
      <c r="A7" s="70" t="s">
        <v>129</v>
      </c>
    </row>
    <row r="8" spans="1:9" x14ac:dyDescent="0.2">
      <c r="A8" s="10"/>
    </row>
    <row r="9" spans="1:9" x14ac:dyDescent="0.2">
      <c r="B9" s="52" t="s">
        <v>36</v>
      </c>
      <c r="C9" s="52" t="s">
        <v>37</v>
      </c>
    </row>
    <row r="10" spans="1:9" x14ac:dyDescent="0.2">
      <c r="A10" s="13">
        <f t="shared" ref="A10:A41" ca="1" si="0">OFFSET(A10,-1,0,1,1)+1</f>
        <v>1</v>
      </c>
      <c r="B10" s="53" t="s">
        <v>14</v>
      </c>
      <c r="C10" s="54">
        <v>102</v>
      </c>
    </row>
    <row r="11" spans="1:9" x14ac:dyDescent="0.2">
      <c r="A11" s="13">
        <f t="shared" ca="1" si="0"/>
        <v>2</v>
      </c>
      <c r="B11" s="53" t="s">
        <v>16</v>
      </c>
      <c r="C11" s="54">
        <v>104</v>
      </c>
    </row>
    <row r="12" spans="1:9" x14ac:dyDescent="0.2">
      <c r="A12" s="13">
        <f t="shared" ca="1" si="0"/>
        <v>3</v>
      </c>
      <c r="B12" s="53" t="s">
        <v>15</v>
      </c>
      <c r="C12" s="54">
        <v>106</v>
      </c>
    </row>
    <row r="13" spans="1:9" x14ac:dyDescent="0.2">
      <c r="A13" s="13">
        <f t="shared" ca="1" si="0"/>
        <v>4</v>
      </c>
      <c r="B13" s="53" t="s">
        <v>13</v>
      </c>
      <c r="C13" s="54">
        <v>108</v>
      </c>
    </row>
    <row r="14" spans="1:9" x14ac:dyDescent="0.2">
      <c r="A14" s="13">
        <f t="shared" ca="1" si="0"/>
        <v>5</v>
      </c>
      <c r="B14" s="53" t="s">
        <v>90</v>
      </c>
      <c r="C14" s="54">
        <v>110</v>
      </c>
    </row>
    <row r="15" spans="1:9" x14ac:dyDescent="0.2">
      <c r="A15" s="13">
        <f t="shared" ca="1" si="0"/>
        <v>6</v>
      </c>
      <c r="B15" s="53" t="s">
        <v>38</v>
      </c>
      <c r="C15" s="54">
        <v>112</v>
      </c>
    </row>
    <row r="16" spans="1:9" x14ac:dyDescent="0.2">
      <c r="A16" s="13">
        <f t="shared" ca="1" si="0"/>
        <v>7</v>
      </c>
      <c r="B16" s="53"/>
      <c r="C16" s="54"/>
    </row>
    <row r="17" spans="1:3" x14ac:dyDescent="0.2">
      <c r="A17" s="13">
        <f t="shared" ca="1" si="0"/>
        <v>8</v>
      </c>
      <c r="B17" s="53"/>
      <c r="C17" s="54"/>
    </row>
    <row r="18" spans="1:3" x14ac:dyDescent="0.2">
      <c r="A18" s="13">
        <f t="shared" ca="1" si="0"/>
        <v>9</v>
      </c>
      <c r="B18" s="53"/>
      <c r="C18" s="54"/>
    </row>
    <row r="19" spans="1:3" x14ac:dyDescent="0.2">
      <c r="A19" s="13">
        <f t="shared" ca="1" si="0"/>
        <v>10</v>
      </c>
      <c r="B19" s="53"/>
      <c r="C19" s="54"/>
    </row>
    <row r="20" spans="1:3" x14ac:dyDescent="0.2">
      <c r="A20" s="13">
        <f t="shared" ca="1" si="0"/>
        <v>11</v>
      </c>
      <c r="B20" s="53"/>
      <c r="C20" s="54"/>
    </row>
    <row r="21" spans="1:3" x14ac:dyDescent="0.2">
      <c r="A21" s="13">
        <f t="shared" ca="1" si="0"/>
        <v>12</v>
      </c>
      <c r="B21" s="53"/>
      <c r="C21" s="54"/>
    </row>
    <row r="22" spans="1:3" x14ac:dyDescent="0.2">
      <c r="A22" s="13">
        <f t="shared" ca="1" si="0"/>
        <v>13</v>
      </c>
      <c r="B22" s="53"/>
      <c r="C22" s="54"/>
    </row>
    <row r="23" spans="1:3" x14ac:dyDescent="0.2">
      <c r="A23" s="13">
        <f t="shared" ca="1" si="0"/>
        <v>14</v>
      </c>
      <c r="B23" s="53"/>
      <c r="C23" s="54"/>
    </row>
    <row r="24" spans="1:3" x14ac:dyDescent="0.2">
      <c r="A24" s="13">
        <f t="shared" ca="1" si="0"/>
        <v>15</v>
      </c>
      <c r="B24" s="53"/>
      <c r="C24" s="54"/>
    </row>
    <row r="25" spans="1:3" x14ac:dyDescent="0.2">
      <c r="A25" s="13">
        <f t="shared" ca="1" si="0"/>
        <v>16</v>
      </c>
      <c r="B25" s="53"/>
      <c r="C25" s="54"/>
    </row>
    <row r="26" spans="1:3" x14ac:dyDescent="0.2">
      <c r="A26" s="13">
        <f t="shared" ca="1" si="0"/>
        <v>17</v>
      </c>
      <c r="B26" s="53"/>
      <c r="C26" s="54"/>
    </row>
    <row r="27" spans="1:3" x14ac:dyDescent="0.2">
      <c r="A27" s="13">
        <f t="shared" ca="1" si="0"/>
        <v>18</v>
      </c>
      <c r="B27" s="53"/>
      <c r="C27" s="54"/>
    </row>
    <row r="28" spans="1:3" x14ac:dyDescent="0.2">
      <c r="A28" s="13">
        <f t="shared" ca="1" si="0"/>
        <v>19</v>
      </c>
      <c r="B28" s="53"/>
      <c r="C28" s="54"/>
    </row>
    <row r="29" spans="1:3" x14ac:dyDescent="0.2">
      <c r="A29" s="13">
        <f t="shared" ca="1" si="0"/>
        <v>20</v>
      </c>
      <c r="B29" s="53"/>
      <c r="C29" s="54"/>
    </row>
    <row r="30" spans="1:3" x14ac:dyDescent="0.2">
      <c r="A30" s="13">
        <f t="shared" ca="1" si="0"/>
        <v>21</v>
      </c>
      <c r="B30" s="53"/>
      <c r="C30" s="54"/>
    </row>
    <row r="31" spans="1:3" x14ac:dyDescent="0.2">
      <c r="A31" s="13">
        <f t="shared" ca="1" si="0"/>
        <v>22</v>
      </c>
      <c r="B31" s="53"/>
      <c r="C31" s="54"/>
    </row>
    <row r="32" spans="1:3" x14ac:dyDescent="0.2">
      <c r="A32" s="13">
        <f t="shared" ca="1" si="0"/>
        <v>23</v>
      </c>
      <c r="B32" s="53"/>
      <c r="C32" s="54"/>
    </row>
    <row r="33" spans="1:3" x14ac:dyDescent="0.2">
      <c r="A33" s="13">
        <f t="shared" ca="1" si="0"/>
        <v>24</v>
      </c>
      <c r="B33" s="53"/>
      <c r="C33" s="54"/>
    </row>
    <row r="34" spans="1:3" x14ac:dyDescent="0.2">
      <c r="A34" s="13">
        <f t="shared" ca="1" si="0"/>
        <v>25</v>
      </c>
      <c r="B34" s="53"/>
      <c r="C34" s="54"/>
    </row>
    <row r="35" spans="1:3" x14ac:dyDescent="0.2">
      <c r="A35" s="13">
        <f t="shared" ca="1" si="0"/>
        <v>26</v>
      </c>
      <c r="B35" s="53"/>
      <c r="C35" s="54"/>
    </row>
    <row r="36" spans="1:3" x14ac:dyDescent="0.2">
      <c r="A36" s="13">
        <f t="shared" ca="1" si="0"/>
        <v>27</v>
      </c>
      <c r="B36" s="53"/>
      <c r="C36" s="54"/>
    </row>
    <row r="37" spans="1:3" x14ac:dyDescent="0.2">
      <c r="A37" s="13">
        <f t="shared" ca="1" si="0"/>
        <v>28</v>
      </c>
      <c r="B37" s="53"/>
      <c r="C37" s="54"/>
    </row>
    <row r="38" spans="1:3" x14ac:dyDescent="0.2">
      <c r="A38" s="13">
        <f t="shared" ca="1" si="0"/>
        <v>29</v>
      </c>
      <c r="B38" s="53"/>
      <c r="C38" s="54"/>
    </row>
    <row r="39" spans="1:3" x14ac:dyDescent="0.2">
      <c r="A39" s="13">
        <f t="shared" ca="1" si="0"/>
        <v>30</v>
      </c>
      <c r="B39" s="53"/>
      <c r="C39" s="54"/>
    </row>
    <row r="40" spans="1:3" x14ac:dyDescent="0.2">
      <c r="A40" s="13">
        <f t="shared" ca="1" si="0"/>
        <v>31</v>
      </c>
      <c r="B40" s="53"/>
      <c r="C40" s="54"/>
    </row>
    <row r="41" spans="1:3" x14ac:dyDescent="0.2">
      <c r="A41" s="13">
        <f t="shared" ca="1" si="0"/>
        <v>32</v>
      </c>
      <c r="B41" s="53"/>
      <c r="C41" s="54"/>
    </row>
    <row r="42" spans="1:3" x14ac:dyDescent="0.2">
      <c r="A42" s="13">
        <f t="shared" ref="A42:A73" ca="1" si="1">OFFSET(A42,-1,0,1,1)+1</f>
        <v>33</v>
      </c>
      <c r="B42" s="53"/>
      <c r="C42" s="54"/>
    </row>
    <row r="43" spans="1:3" x14ac:dyDescent="0.2">
      <c r="A43" s="13">
        <f t="shared" ca="1" si="1"/>
        <v>34</v>
      </c>
      <c r="B43" s="53"/>
      <c r="C43" s="54"/>
    </row>
    <row r="44" spans="1:3" x14ac:dyDescent="0.2">
      <c r="A44" s="13">
        <f t="shared" ca="1" si="1"/>
        <v>35</v>
      </c>
      <c r="B44" s="53"/>
      <c r="C44" s="54"/>
    </row>
    <row r="45" spans="1:3" x14ac:dyDescent="0.2">
      <c r="A45" s="13">
        <f t="shared" ca="1" si="1"/>
        <v>36</v>
      </c>
      <c r="B45" s="53"/>
      <c r="C45" s="54"/>
    </row>
    <row r="46" spans="1:3" x14ac:dyDescent="0.2">
      <c r="A46" s="13">
        <f t="shared" ca="1" si="1"/>
        <v>37</v>
      </c>
      <c r="B46" s="53"/>
      <c r="C46" s="54"/>
    </row>
    <row r="47" spans="1:3" x14ac:dyDescent="0.2">
      <c r="A47" s="13">
        <f t="shared" ca="1" si="1"/>
        <v>38</v>
      </c>
      <c r="B47" s="53"/>
      <c r="C47" s="54"/>
    </row>
    <row r="48" spans="1:3" x14ac:dyDescent="0.2">
      <c r="A48" s="13">
        <f t="shared" ca="1" si="1"/>
        <v>39</v>
      </c>
      <c r="B48" s="53"/>
      <c r="C48" s="54"/>
    </row>
    <row r="49" spans="1:3" x14ac:dyDescent="0.2">
      <c r="A49" s="13">
        <f t="shared" ca="1" si="1"/>
        <v>40</v>
      </c>
      <c r="B49" s="53"/>
      <c r="C49" s="54"/>
    </row>
    <row r="50" spans="1:3" x14ac:dyDescent="0.2">
      <c r="A50" s="13">
        <f t="shared" ca="1" si="1"/>
        <v>41</v>
      </c>
      <c r="B50" s="53"/>
      <c r="C50" s="54"/>
    </row>
    <row r="51" spans="1:3" x14ac:dyDescent="0.2">
      <c r="A51" s="13">
        <f t="shared" ca="1" si="1"/>
        <v>42</v>
      </c>
      <c r="B51" s="53"/>
      <c r="C51" s="54"/>
    </row>
    <row r="52" spans="1:3" x14ac:dyDescent="0.2">
      <c r="A52" s="13">
        <f t="shared" ca="1" si="1"/>
        <v>43</v>
      </c>
      <c r="B52" s="53"/>
      <c r="C52" s="54"/>
    </row>
    <row r="53" spans="1:3" x14ac:dyDescent="0.2">
      <c r="A53" s="13">
        <f t="shared" ca="1" si="1"/>
        <v>44</v>
      </c>
      <c r="B53" s="53"/>
      <c r="C53" s="54"/>
    </row>
    <row r="54" spans="1:3" x14ac:dyDescent="0.2">
      <c r="A54" s="13">
        <f t="shared" ca="1" si="1"/>
        <v>45</v>
      </c>
      <c r="B54" s="53"/>
      <c r="C54" s="54"/>
    </row>
    <row r="55" spans="1:3" x14ac:dyDescent="0.2">
      <c r="A55" s="13">
        <f t="shared" ca="1" si="1"/>
        <v>46</v>
      </c>
      <c r="B55" s="53"/>
      <c r="C55" s="54"/>
    </row>
    <row r="56" spans="1:3" x14ac:dyDescent="0.2">
      <c r="A56" s="13">
        <f t="shared" ca="1" si="1"/>
        <v>47</v>
      </c>
      <c r="B56" s="53"/>
      <c r="C56" s="54"/>
    </row>
    <row r="57" spans="1:3" x14ac:dyDescent="0.2">
      <c r="A57" s="13">
        <f t="shared" ca="1" si="1"/>
        <v>48</v>
      </c>
      <c r="B57" s="53"/>
      <c r="C57" s="54"/>
    </row>
    <row r="58" spans="1:3" x14ac:dyDescent="0.2">
      <c r="A58" s="13">
        <f t="shared" ca="1" si="1"/>
        <v>49</v>
      </c>
      <c r="B58" s="53"/>
      <c r="C58" s="54"/>
    </row>
    <row r="59" spans="1:3" x14ac:dyDescent="0.2">
      <c r="A59" s="13">
        <f t="shared" ca="1" si="1"/>
        <v>50</v>
      </c>
      <c r="B59" s="53"/>
      <c r="C59" s="54"/>
    </row>
    <row r="60" spans="1:3" x14ac:dyDescent="0.2">
      <c r="A60" s="13">
        <f t="shared" ca="1" si="1"/>
        <v>51</v>
      </c>
      <c r="B60" s="53"/>
      <c r="C60" s="54"/>
    </row>
    <row r="61" spans="1:3" x14ac:dyDescent="0.2">
      <c r="A61" s="13">
        <f t="shared" ca="1" si="1"/>
        <v>52</v>
      </c>
      <c r="B61" s="53"/>
      <c r="C61" s="54"/>
    </row>
    <row r="62" spans="1:3" x14ac:dyDescent="0.2">
      <c r="A62" s="13">
        <f t="shared" ca="1" si="1"/>
        <v>53</v>
      </c>
      <c r="B62" s="53"/>
      <c r="C62" s="54"/>
    </row>
    <row r="63" spans="1:3" x14ac:dyDescent="0.2">
      <c r="A63" s="13">
        <f t="shared" ca="1" si="1"/>
        <v>54</v>
      </c>
      <c r="B63" s="53"/>
      <c r="C63" s="54"/>
    </row>
    <row r="64" spans="1:3" x14ac:dyDescent="0.2">
      <c r="A64" s="13">
        <f t="shared" ca="1" si="1"/>
        <v>55</v>
      </c>
      <c r="B64" s="53"/>
      <c r="C64" s="54"/>
    </row>
    <row r="65" spans="1:3" x14ac:dyDescent="0.2">
      <c r="A65" s="13">
        <f t="shared" ca="1" si="1"/>
        <v>56</v>
      </c>
      <c r="B65" s="53"/>
      <c r="C65" s="54"/>
    </row>
    <row r="66" spans="1:3" x14ac:dyDescent="0.2">
      <c r="A66" s="13">
        <f t="shared" ca="1" si="1"/>
        <v>57</v>
      </c>
      <c r="B66" s="53"/>
      <c r="C66" s="54"/>
    </row>
    <row r="67" spans="1:3" x14ac:dyDescent="0.2">
      <c r="A67" s="13">
        <f t="shared" ca="1" si="1"/>
        <v>58</v>
      </c>
      <c r="B67" s="53"/>
      <c r="C67" s="54"/>
    </row>
    <row r="68" spans="1:3" x14ac:dyDescent="0.2">
      <c r="A68" s="13">
        <f t="shared" ca="1" si="1"/>
        <v>59</v>
      </c>
      <c r="B68" s="53"/>
      <c r="C68" s="54"/>
    </row>
    <row r="69" spans="1:3" x14ac:dyDescent="0.2">
      <c r="A69" s="13">
        <f t="shared" ca="1" si="1"/>
        <v>60</v>
      </c>
      <c r="B69" s="53"/>
      <c r="C69" s="54"/>
    </row>
    <row r="70" spans="1:3" x14ac:dyDescent="0.2">
      <c r="A70" s="13">
        <f t="shared" ca="1" si="1"/>
        <v>61</v>
      </c>
      <c r="B70" s="53"/>
      <c r="C70" s="54"/>
    </row>
    <row r="71" spans="1:3" x14ac:dyDescent="0.2">
      <c r="A71" s="13">
        <f t="shared" ca="1" si="1"/>
        <v>62</v>
      </c>
      <c r="B71" s="53"/>
      <c r="C71" s="54"/>
    </row>
    <row r="72" spans="1:3" x14ac:dyDescent="0.2">
      <c r="A72" s="13">
        <f t="shared" ca="1" si="1"/>
        <v>63</v>
      </c>
      <c r="B72" s="53"/>
      <c r="C72" s="54"/>
    </row>
    <row r="73" spans="1:3" x14ac:dyDescent="0.2">
      <c r="A73" s="13">
        <f t="shared" ca="1" si="1"/>
        <v>64</v>
      </c>
      <c r="B73" s="53"/>
      <c r="C73" s="54"/>
    </row>
    <row r="74" spans="1:3" x14ac:dyDescent="0.2">
      <c r="A74" s="13">
        <f t="shared" ref="A74:A109" ca="1" si="2">OFFSET(A74,-1,0,1,1)+1</f>
        <v>65</v>
      </c>
      <c r="B74" s="53"/>
      <c r="C74" s="54"/>
    </row>
    <row r="75" spans="1:3" x14ac:dyDescent="0.2">
      <c r="A75" s="13">
        <f t="shared" ca="1" si="2"/>
        <v>66</v>
      </c>
      <c r="B75" s="53"/>
      <c r="C75" s="54"/>
    </row>
    <row r="76" spans="1:3" x14ac:dyDescent="0.2">
      <c r="A76" s="13">
        <f t="shared" ca="1" si="2"/>
        <v>67</v>
      </c>
      <c r="B76" s="53"/>
      <c r="C76" s="54"/>
    </row>
    <row r="77" spans="1:3" x14ac:dyDescent="0.2">
      <c r="A77" s="13">
        <f t="shared" ca="1" si="2"/>
        <v>68</v>
      </c>
      <c r="B77" s="53"/>
      <c r="C77" s="54"/>
    </row>
    <row r="78" spans="1:3" x14ac:dyDescent="0.2">
      <c r="A78" s="13">
        <f t="shared" ca="1" si="2"/>
        <v>69</v>
      </c>
      <c r="B78" s="53"/>
      <c r="C78" s="54"/>
    </row>
    <row r="79" spans="1:3" x14ac:dyDescent="0.2">
      <c r="A79" s="13">
        <f t="shared" ca="1" si="2"/>
        <v>70</v>
      </c>
      <c r="B79" s="53"/>
      <c r="C79" s="54"/>
    </row>
    <row r="80" spans="1:3" x14ac:dyDescent="0.2">
      <c r="A80" s="13">
        <f t="shared" ca="1" si="2"/>
        <v>71</v>
      </c>
      <c r="B80" s="53"/>
      <c r="C80" s="54"/>
    </row>
    <row r="81" spans="1:3" x14ac:dyDescent="0.2">
      <c r="A81" s="13">
        <f t="shared" ca="1" si="2"/>
        <v>72</v>
      </c>
      <c r="B81" s="53"/>
      <c r="C81" s="54"/>
    </row>
    <row r="82" spans="1:3" x14ac:dyDescent="0.2">
      <c r="A82" s="13">
        <f t="shared" ca="1" si="2"/>
        <v>73</v>
      </c>
      <c r="B82" s="53"/>
      <c r="C82" s="54"/>
    </row>
    <row r="83" spans="1:3" x14ac:dyDescent="0.2">
      <c r="A83" s="13">
        <f t="shared" ca="1" si="2"/>
        <v>74</v>
      </c>
      <c r="B83" s="53"/>
      <c r="C83" s="54"/>
    </row>
    <row r="84" spans="1:3" x14ac:dyDescent="0.2">
      <c r="A84" s="13">
        <f t="shared" ca="1" si="2"/>
        <v>75</v>
      </c>
      <c r="B84" s="53"/>
      <c r="C84" s="54"/>
    </row>
    <row r="85" spans="1:3" x14ac:dyDescent="0.2">
      <c r="A85" s="13">
        <f t="shared" ca="1" si="2"/>
        <v>76</v>
      </c>
      <c r="B85" s="53"/>
      <c r="C85" s="54"/>
    </row>
    <row r="86" spans="1:3" x14ac:dyDescent="0.2">
      <c r="A86" s="13">
        <f t="shared" ca="1" si="2"/>
        <v>77</v>
      </c>
      <c r="B86" s="53"/>
      <c r="C86" s="54"/>
    </row>
    <row r="87" spans="1:3" x14ac:dyDescent="0.2">
      <c r="A87" s="13">
        <f t="shared" ca="1" si="2"/>
        <v>78</v>
      </c>
      <c r="B87" s="53"/>
      <c r="C87" s="54"/>
    </row>
    <row r="88" spans="1:3" x14ac:dyDescent="0.2">
      <c r="A88" s="13">
        <f t="shared" ca="1" si="2"/>
        <v>79</v>
      </c>
      <c r="B88" s="53"/>
      <c r="C88" s="54"/>
    </row>
    <row r="89" spans="1:3" x14ac:dyDescent="0.2">
      <c r="A89" s="13">
        <f t="shared" ca="1" si="2"/>
        <v>80</v>
      </c>
      <c r="B89" s="53"/>
      <c r="C89" s="54"/>
    </row>
    <row r="90" spans="1:3" x14ac:dyDescent="0.2">
      <c r="A90" s="13">
        <f t="shared" ca="1" si="2"/>
        <v>81</v>
      </c>
      <c r="B90" s="53"/>
      <c r="C90" s="54"/>
    </row>
    <row r="91" spans="1:3" x14ac:dyDescent="0.2">
      <c r="A91" s="13">
        <f t="shared" ca="1" si="2"/>
        <v>82</v>
      </c>
      <c r="B91" s="53"/>
      <c r="C91" s="54"/>
    </row>
    <row r="92" spans="1:3" x14ac:dyDescent="0.2">
      <c r="A92" s="13">
        <f t="shared" ca="1" si="2"/>
        <v>83</v>
      </c>
      <c r="B92" s="53"/>
      <c r="C92" s="54"/>
    </row>
    <row r="93" spans="1:3" x14ac:dyDescent="0.2">
      <c r="A93" s="13">
        <f t="shared" ca="1" si="2"/>
        <v>84</v>
      </c>
      <c r="B93" s="53"/>
      <c r="C93" s="54"/>
    </row>
    <row r="94" spans="1:3" x14ac:dyDescent="0.2">
      <c r="A94" s="13">
        <f t="shared" ca="1" si="2"/>
        <v>85</v>
      </c>
      <c r="B94" s="53"/>
      <c r="C94" s="54"/>
    </row>
    <row r="95" spans="1:3" x14ac:dyDescent="0.2">
      <c r="A95" s="13">
        <f t="shared" ca="1" si="2"/>
        <v>86</v>
      </c>
      <c r="B95" s="53"/>
      <c r="C95" s="54"/>
    </row>
    <row r="96" spans="1:3" x14ac:dyDescent="0.2">
      <c r="A96" s="13">
        <f t="shared" ca="1" si="2"/>
        <v>87</v>
      </c>
      <c r="B96" s="53"/>
      <c r="C96" s="54"/>
    </row>
    <row r="97" spans="1:3" x14ac:dyDescent="0.2">
      <c r="A97" s="13">
        <f t="shared" ca="1" si="2"/>
        <v>88</v>
      </c>
      <c r="B97" s="53"/>
      <c r="C97" s="54"/>
    </row>
    <row r="98" spans="1:3" x14ac:dyDescent="0.2">
      <c r="A98" s="13">
        <f t="shared" ca="1" si="2"/>
        <v>89</v>
      </c>
      <c r="B98" s="53"/>
      <c r="C98" s="54"/>
    </row>
    <row r="99" spans="1:3" x14ac:dyDescent="0.2">
      <c r="A99" s="13">
        <f t="shared" ca="1" si="2"/>
        <v>90</v>
      </c>
      <c r="B99" s="53"/>
      <c r="C99" s="54"/>
    </row>
    <row r="100" spans="1:3" x14ac:dyDescent="0.2">
      <c r="A100" s="13">
        <f t="shared" ca="1" si="2"/>
        <v>91</v>
      </c>
      <c r="B100" s="53"/>
      <c r="C100" s="54"/>
    </row>
    <row r="101" spans="1:3" x14ac:dyDescent="0.2">
      <c r="A101" s="13">
        <f t="shared" ca="1" si="2"/>
        <v>92</v>
      </c>
      <c r="B101" s="53"/>
      <c r="C101" s="54"/>
    </row>
    <row r="102" spans="1:3" x14ac:dyDescent="0.2">
      <c r="A102" s="13">
        <f t="shared" ca="1" si="2"/>
        <v>93</v>
      </c>
      <c r="B102" s="53"/>
      <c r="C102" s="54"/>
    </row>
    <row r="103" spans="1:3" x14ac:dyDescent="0.2">
      <c r="A103" s="13">
        <f t="shared" ca="1" si="2"/>
        <v>94</v>
      </c>
      <c r="B103" s="53"/>
      <c r="C103" s="54"/>
    </row>
    <row r="104" spans="1:3" x14ac:dyDescent="0.2">
      <c r="A104" s="13">
        <f t="shared" ca="1" si="2"/>
        <v>95</v>
      </c>
      <c r="B104" s="53"/>
      <c r="C104" s="54"/>
    </row>
    <row r="105" spans="1:3" x14ac:dyDescent="0.2">
      <c r="A105" s="13">
        <f t="shared" ca="1" si="2"/>
        <v>96</v>
      </c>
      <c r="B105" s="53"/>
      <c r="C105" s="54"/>
    </row>
    <row r="106" spans="1:3" x14ac:dyDescent="0.2">
      <c r="A106" s="13">
        <f t="shared" ca="1" si="2"/>
        <v>97</v>
      </c>
      <c r="B106" s="53"/>
      <c r="C106" s="54"/>
    </row>
    <row r="107" spans="1:3" x14ac:dyDescent="0.2">
      <c r="A107" s="13">
        <f t="shared" ca="1" si="2"/>
        <v>98</v>
      </c>
      <c r="B107" s="53"/>
      <c r="C107" s="54"/>
    </row>
    <row r="108" spans="1:3" x14ac:dyDescent="0.2">
      <c r="A108" s="13">
        <f t="shared" ca="1" si="2"/>
        <v>99</v>
      </c>
      <c r="B108" s="53"/>
      <c r="C108" s="54"/>
    </row>
    <row r="109" spans="1:3" x14ac:dyDescent="0.2">
      <c r="A109" s="13">
        <f t="shared" ca="1" si="2"/>
        <v>100</v>
      </c>
      <c r="B109" s="53"/>
      <c r="C109" s="54"/>
    </row>
  </sheetData>
  <phoneticPr fontId="6" type="noConversion"/>
  <hyperlinks>
    <hyperlink ref="I3" r:id="rId1" display="https://www.vertex42.com/ExcelTemplates/gradebook.html"/>
  </hyperlinks>
  <pageMargins left="0.75" right="0.75" top="0.5" bottom="0.5" header="0.5" footer="0.25"/>
  <pageSetup orientation="portrait" r:id="rId2"/>
  <headerFooter alignWithMargins="0"/>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L48"/>
  <sheetViews>
    <sheetView showGridLines="0" workbookViewId="0">
      <selection activeCell="A10" sqref="A10"/>
    </sheetView>
  </sheetViews>
  <sheetFormatPr defaultRowHeight="12.75" x14ac:dyDescent="0.2"/>
  <cols>
    <col min="1" max="3" width="9.7109375" customWidth="1"/>
    <col min="4" max="4" width="7.7109375" customWidth="1"/>
    <col min="12" max="12" width="21.42578125" customWidth="1"/>
  </cols>
  <sheetData>
    <row r="1" spans="1:12" ht="23.25" x14ac:dyDescent="0.2">
      <c r="A1" s="51" t="s">
        <v>44</v>
      </c>
      <c r="L1" s="15"/>
    </row>
    <row r="2" spans="1:12" x14ac:dyDescent="0.2">
      <c r="A2" s="70" t="s">
        <v>65</v>
      </c>
      <c r="L2" s="50" t="s">
        <v>138</v>
      </c>
    </row>
    <row r="3" spans="1:12" x14ac:dyDescent="0.2">
      <c r="A3" s="70" t="s">
        <v>39</v>
      </c>
      <c r="L3" s="28" t="s">
        <v>62</v>
      </c>
    </row>
    <row r="4" spans="1:12" x14ac:dyDescent="0.2">
      <c r="A4" s="70" t="s">
        <v>64</v>
      </c>
    </row>
    <row r="5" spans="1:12" x14ac:dyDescent="0.2">
      <c r="A5" s="70" t="s">
        <v>66</v>
      </c>
    </row>
    <row r="6" spans="1:12" x14ac:dyDescent="0.2">
      <c r="A6" s="70" t="s">
        <v>67</v>
      </c>
    </row>
    <row r="8" spans="1:12" ht="15" x14ac:dyDescent="0.25">
      <c r="A8" s="17" t="s">
        <v>44</v>
      </c>
    </row>
    <row r="9" spans="1:12" x14ac:dyDescent="0.2">
      <c r="A9" s="55" t="s">
        <v>43</v>
      </c>
      <c r="B9" s="56" t="s">
        <v>22</v>
      </c>
      <c r="C9" s="115" t="s">
        <v>31</v>
      </c>
      <c r="D9" s="115"/>
    </row>
    <row r="10" spans="1:12" x14ac:dyDescent="0.2">
      <c r="A10" s="59">
        <v>0</v>
      </c>
      <c r="B10" s="60" t="s">
        <v>30</v>
      </c>
      <c r="C10" s="9">
        <f ca="1">COUNTIF(Gradebook!$X$13:$X$43,"&gt;="&amp;A10)-COUNTIF(Gradebook!$X$13:$X$43,"&gt;="&amp;OFFSET(A10,1,0,1,1))</f>
        <v>0</v>
      </c>
      <c r="D10" s="21">
        <f ca="1">C10/$C$23</f>
        <v>0</v>
      </c>
    </row>
    <row r="11" spans="1:12" x14ac:dyDescent="0.2">
      <c r="A11" s="61">
        <v>0.6</v>
      </c>
      <c r="B11" s="62" t="s">
        <v>29</v>
      </c>
      <c r="C11" s="9">
        <f ca="1">COUNTIF(Gradebook!$X$13:$X$43,"&gt;="&amp;A11)-COUNTIF(Gradebook!$X$13:$X$43,"&gt;="&amp;OFFSET(A11,1,0,1,1))</f>
        <v>0</v>
      </c>
      <c r="D11" s="21">
        <f t="shared" ref="D11:D22" ca="1" si="0">C11/$C$23</f>
        <v>0</v>
      </c>
    </row>
    <row r="12" spans="1:12" x14ac:dyDescent="0.2">
      <c r="A12" s="63">
        <f>3*(A14-A11)/10+A11</f>
        <v>0.63</v>
      </c>
      <c r="B12" s="62" t="s">
        <v>28</v>
      </c>
      <c r="C12" s="9">
        <f ca="1">COUNTIF(Gradebook!$X$13:$X$43,"&gt;="&amp;A12)-COUNTIF(Gradebook!$X$13:$X$43,"&gt;="&amp;OFFSET(A12,1,0,1,1))</f>
        <v>0</v>
      </c>
      <c r="D12" s="21">
        <f t="shared" ca="1" si="0"/>
        <v>0</v>
      </c>
    </row>
    <row r="13" spans="1:12" x14ac:dyDescent="0.2">
      <c r="A13" s="63">
        <f>6*(A14-A11)/10+A11</f>
        <v>0.65999999999999992</v>
      </c>
      <c r="B13" s="62" t="s">
        <v>27</v>
      </c>
      <c r="C13" s="9">
        <f ca="1">COUNTIF(Gradebook!$X$13:$X$43,"&gt;="&amp;A13)-COUNTIF(Gradebook!$X$13:$X$43,"&gt;="&amp;OFFSET(A13,1,0,1,1))</f>
        <v>0</v>
      </c>
      <c r="D13" s="21">
        <f t="shared" ca="1" si="0"/>
        <v>0</v>
      </c>
    </row>
    <row r="14" spans="1:12" x14ac:dyDescent="0.2">
      <c r="A14" s="61">
        <v>0.7</v>
      </c>
      <c r="B14" s="62" t="s">
        <v>26</v>
      </c>
      <c r="C14" s="9">
        <f ca="1">COUNTIF(Gradebook!$X$13:$X$43,"&gt;="&amp;A14)-COUNTIF(Gradebook!$X$13:$X$43,"&gt;="&amp;OFFSET(A14,1,0,1,1))</f>
        <v>0</v>
      </c>
      <c r="D14" s="21">
        <f t="shared" ca="1" si="0"/>
        <v>0</v>
      </c>
    </row>
    <row r="15" spans="1:12" x14ac:dyDescent="0.2">
      <c r="A15" s="63">
        <f>3*(A17-A14)/10+A14</f>
        <v>0.73</v>
      </c>
      <c r="B15" s="62" t="s">
        <v>25</v>
      </c>
      <c r="C15" s="9">
        <f ca="1">COUNTIF(Gradebook!$X$13:$X$43,"&gt;="&amp;A15)-COUNTIF(Gradebook!$X$13:$X$43,"&gt;="&amp;OFFSET(A15,1,0,1,1))</f>
        <v>0</v>
      </c>
      <c r="D15" s="21">
        <f t="shared" ca="1" si="0"/>
        <v>0</v>
      </c>
      <c r="G15" s="32" t="s">
        <v>50</v>
      </c>
    </row>
    <row r="16" spans="1:12" x14ac:dyDescent="0.2">
      <c r="A16" s="63">
        <f>6*(A17-A14)/10+A14</f>
        <v>0.76</v>
      </c>
      <c r="B16" s="62" t="s">
        <v>24</v>
      </c>
      <c r="C16" s="9">
        <f ca="1">COUNTIF(Gradebook!$X$13:$X$43,"&gt;="&amp;A16)-COUNTIF(Gradebook!$X$13:$X$43,"&gt;="&amp;OFFSET(A16,1,0,1,1))</f>
        <v>0</v>
      </c>
      <c r="D16" s="21">
        <f t="shared" ca="1" si="0"/>
        <v>0</v>
      </c>
    </row>
    <row r="17" spans="1:4" x14ac:dyDescent="0.2">
      <c r="A17" s="61">
        <v>0.8</v>
      </c>
      <c r="B17" s="62" t="s">
        <v>23</v>
      </c>
      <c r="C17" s="9">
        <f ca="1">COUNTIF(Gradebook!$X$13:$X$43,"&gt;="&amp;A17)-COUNTIF(Gradebook!$X$13:$X$43,"&gt;="&amp;OFFSET(A17,1,0,1,1))</f>
        <v>0</v>
      </c>
      <c r="D17" s="21">
        <f t="shared" ca="1" si="0"/>
        <v>0</v>
      </c>
    </row>
    <row r="18" spans="1:4" x14ac:dyDescent="0.2">
      <c r="A18" s="63">
        <f>3*(A20-A17)/10+A17</f>
        <v>0.83000000000000007</v>
      </c>
      <c r="B18" s="62" t="s">
        <v>21</v>
      </c>
      <c r="C18" s="9">
        <f ca="1">COUNTIF(Gradebook!$X$13:$X$43,"&gt;="&amp;A18)-COUNTIF(Gradebook!$X$13:$X$43,"&gt;="&amp;OFFSET(A18,1,0,1,1))</f>
        <v>0</v>
      </c>
      <c r="D18" s="21">
        <f t="shared" ca="1" si="0"/>
        <v>0</v>
      </c>
    </row>
    <row r="19" spans="1:4" x14ac:dyDescent="0.2">
      <c r="A19" s="63">
        <f>6*(A20-A17)/10+A17</f>
        <v>0.86</v>
      </c>
      <c r="B19" s="62" t="s">
        <v>20</v>
      </c>
      <c r="C19" s="9">
        <f ca="1">COUNTIF(Gradebook!$X$13:$X$43,"&gt;="&amp;A19)-COUNTIF(Gradebook!$X$13:$X$43,"&gt;="&amp;OFFSET(A19,1,0,1,1))</f>
        <v>0</v>
      </c>
      <c r="D19" s="21">
        <f t="shared" ca="1" si="0"/>
        <v>0</v>
      </c>
    </row>
    <row r="20" spans="1:4" x14ac:dyDescent="0.2">
      <c r="A20" s="61">
        <v>0.9</v>
      </c>
      <c r="B20" s="62" t="s">
        <v>19</v>
      </c>
      <c r="C20" s="9">
        <f ca="1">COUNTIF(Gradebook!$X$13:$X$43,"&gt;="&amp;A20)-COUNTIF(Gradebook!$X$13:$X$43,"&gt;="&amp;OFFSET(A20,1,0,1,1))</f>
        <v>2</v>
      </c>
      <c r="D20" s="21">
        <f t="shared" ca="1" si="0"/>
        <v>0.33333333333333331</v>
      </c>
    </row>
    <row r="21" spans="1:4" x14ac:dyDescent="0.2">
      <c r="A21" s="63">
        <f>3*(1-A20)/10+A20</f>
        <v>0.93</v>
      </c>
      <c r="B21" s="60" t="s">
        <v>18</v>
      </c>
      <c r="C21" s="9">
        <f ca="1">COUNTIF(Gradebook!$X$13:$X$43,"&gt;="&amp;A21)-COUNTIF(Gradebook!$X$13:$X$43,"&gt;="&amp;OFFSET(A21,1,0,1,1))</f>
        <v>1</v>
      </c>
      <c r="D21" s="21">
        <f t="shared" ca="1" si="0"/>
        <v>0.16666666666666666</v>
      </c>
    </row>
    <row r="22" spans="1:4" x14ac:dyDescent="0.2">
      <c r="A22" s="63">
        <f>6*(1-A20)/10+A20</f>
        <v>0.96</v>
      </c>
      <c r="B22" s="60" t="s">
        <v>17</v>
      </c>
      <c r="C22" s="9">
        <f ca="1">COUNTIF(Gradebook!$X$13:$X$43,"&gt;="&amp;A22)-COUNTIF(Gradebook!$X$13:$X$43,"&gt;="&amp;OFFSET(A22,1,0,1,1))</f>
        <v>3</v>
      </c>
      <c r="D22" s="30">
        <f t="shared" ca="1" si="0"/>
        <v>0.5</v>
      </c>
    </row>
    <row r="23" spans="1:4" x14ac:dyDescent="0.2">
      <c r="A23" s="22"/>
      <c r="B23" s="23" t="s">
        <v>61</v>
      </c>
      <c r="C23" s="9">
        <f ca="1">SUM(C10:C22)</f>
        <v>6</v>
      </c>
      <c r="D23" s="21"/>
    </row>
    <row r="25" spans="1:4" ht="15" x14ac:dyDescent="0.25">
      <c r="A25" s="17" t="s">
        <v>57</v>
      </c>
    </row>
    <row r="26" spans="1:4" x14ac:dyDescent="0.2">
      <c r="A26" s="57">
        <f ca="1">Gradebook!X45</f>
        <v>0.95608333333333329</v>
      </c>
      <c r="B26" s="58" t="str">
        <f ca="1">INDEX(B10:B22,MATCH(A26,A10:A22,1))</f>
        <v>A</v>
      </c>
    </row>
    <row r="27" spans="1:4" ht="14.25" x14ac:dyDescent="0.2">
      <c r="A27" s="19"/>
    </row>
    <row r="28" spans="1:4" ht="14.25" x14ac:dyDescent="0.2">
      <c r="A28" s="20" t="s">
        <v>55</v>
      </c>
      <c r="B28" s="57">
        <f ca="1">Gradebook!X48</f>
        <v>0.95374999999999999</v>
      </c>
      <c r="C28" s="69" t="s">
        <v>63</v>
      </c>
    </row>
    <row r="29" spans="1:4" ht="14.25" x14ac:dyDescent="0.2">
      <c r="A29" s="20" t="s">
        <v>54</v>
      </c>
      <c r="B29" s="57">
        <f ca="1">Gradebook!X49</f>
        <v>4.3048131976505873E-2</v>
      </c>
    </row>
    <row r="31" spans="1:4" ht="15" x14ac:dyDescent="0.25">
      <c r="A31" s="17" t="s">
        <v>58</v>
      </c>
      <c r="C31" s="32" t="s">
        <v>50</v>
      </c>
    </row>
    <row r="32" spans="1:4" x14ac:dyDescent="0.2">
      <c r="A32" s="27" t="s">
        <v>60</v>
      </c>
      <c r="B32" s="26" t="s">
        <v>59</v>
      </c>
    </row>
    <row r="33" spans="1:11" x14ac:dyDescent="0.2">
      <c r="A33" s="59">
        <v>0.9</v>
      </c>
      <c r="B33" s="24">
        <f ca="1">PERCENTILE(Gradebook!$X$13:$X$43,A33)</f>
        <v>1.00075</v>
      </c>
      <c r="C33" s="69" t="str">
        <f ca="1">CHAR(34)&amp;ROUND(A33*100,2)&amp;"% of the students scored less than "&amp;ROUND(B33*100,2)&amp;"%"&amp;CHAR(34)</f>
        <v>"90% of the students scored less than 100.08%"</v>
      </c>
      <c r="D33" s="25"/>
      <c r="E33" s="25"/>
    </row>
    <row r="34" spans="1:11" x14ac:dyDescent="0.2">
      <c r="A34" s="59">
        <v>0.65</v>
      </c>
      <c r="B34" s="24">
        <f ca="1">PERCENTILE(Gradebook!$X$13:$X$43,A34)</f>
        <v>0.97662499999999997</v>
      </c>
      <c r="D34" s="25"/>
      <c r="E34" s="25"/>
    </row>
    <row r="35" spans="1:11" x14ac:dyDescent="0.2">
      <c r="A35" s="59">
        <v>0.35</v>
      </c>
      <c r="B35" s="24">
        <f ca="1">PERCENTILE(Gradebook!$X$13:$X$43,A35)</f>
        <v>0.92887500000000001</v>
      </c>
      <c r="D35" s="25"/>
      <c r="E35" s="25"/>
    </row>
    <row r="36" spans="1:11" x14ac:dyDescent="0.2">
      <c r="A36" s="59">
        <v>0.1</v>
      </c>
      <c r="B36" s="24">
        <f ca="1">PERCENTILE(Gradebook!$X$13:$X$43,A36)</f>
        <v>0.91375000000000006</v>
      </c>
    </row>
    <row r="37" spans="1:11" x14ac:dyDescent="0.2">
      <c r="A37" s="29"/>
    </row>
    <row r="38" spans="1:11" ht="15" x14ac:dyDescent="0.25">
      <c r="A38" s="17" t="s">
        <v>85</v>
      </c>
      <c r="E38" s="67" t="s">
        <v>95</v>
      </c>
      <c r="F38" s="68"/>
      <c r="G38" s="68"/>
      <c r="H38" s="68"/>
      <c r="I38" s="68"/>
      <c r="J38" s="68"/>
      <c r="K38" s="68"/>
    </row>
    <row r="39" spans="1:11" ht="26.45" customHeight="1" x14ac:dyDescent="0.2">
      <c r="A39" s="35" t="s">
        <v>77</v>
      </c>
      <c r="B39" s="35" t="s">
        <v>78</v>
      </c>
      <c r="C39" s="37" t="s">
        <v>79</v>
      </c>
      <c r="E39" s="116" t="s">
        <v>130</v>
      </c>
      <c r="F39" s="116"/>
      <c r="G39" s="116"/>
      <c r="H39" s="116"/>
      <c r="I39" s="116"/>
      <c r="J39" s="116"/>
      <c r="K39" s="116"/>
    </row>
    <row r="40" spans="1:11" x14ac:dyDescent="0.2">
      <c r="A40" s="64" t="s">
        <v>71</v>
      </c>
      <c r="B40" s="65" t="s">
        <v>80</v>
      </c>
      <c r="C40" s="66">
        <v>0.15</v>
      </c>
      <c r="E40" s="116"/>
      <c r="F40" s="116"/>
      <c r="G40" s="116"/>
      <c r="H40" s="116"/>
      <c r="I40" s="116"/>
      <c r="J40" s="116"/>
      <c r="K40" s="116"/>
    </row>
    <row r="41" spans="1:11" x14ac:dyDescent="0.2">
      <c r="A41" s="64" t="s">
        <v>72</v>
      </c>
      <c r="B41" s="65" t="s">
        <v>81</v>
      </c>
      <c r="C41" s="66">
        <v>0.15</v>
      </c>
      <c r="E41" s="116"/>
      <c r="F41" s="116"/>
      <c r="G41" s="116"/>
      <c r="H41" s="116"/>
      <c r="I41" s="116"/>
      <c r="J41" s="116"/>
      <c r="K41" s="116"/>
    </row>
    <row r="42" spans="1:11" x14ac:dyDescent="0.2">
      <c r="A42" s="64" t="s">
        <v>73</v>
      </c>
      <c r="B42" s="65" t="s">
        <v>18</v>
      </c>
      <c r="C42" s="66">
        <v>0.35</v>
      </c>
      <c r="E42" s="100" t="s">
        <v>53</v>
      </c>
      <c r="F42" s="99"/>
      <c r="G42" s="99"/>
      <c r="H42" s="99"/>
      <c r="I42" s="99"/>
      <c r="J42" s="99"/>
      <c r="K42" s="99"/>
    </row>
    <row r="43" spans="1:11" x14ac:dyDescent="0.2">
      <c r="A43" s="64" t="s">
        <v>76</v>
      </c>
      <c r="B43" s="65" t="s">
        <v>82</v>
      </c>
      <c r="C43" s="66">
        <v>0.35</v>
      </c>
      <c r="E43" s="116" t="s">
        <v>133</v>
      </c>
      <c r="F43" s="116"/>
      <c r="G43" s="116"/>
      <c r="H43" s="116"/>
      <c r="I43" s="116"/>
      <c r="J43" s="116"/>
      <c r="K43" s="116"/>
    </row>
    <row r="44" spans="1:11" x14ac:dyDescent="0.2">
      <c r="A44" s="64"/>
      <c r="B44" s="65"/>
      <c r="C44" s="66"/>
      <c r="E44" s="116"/>
      <c r="F44" s="116"/>
      <c r="G44" s="116"/>
      <c r="H44" s="116"/>
      <c r="I44" s="116"/>
      <c r="J44" s="116"/>
      <c r="K44" s="116"/>
    </row>
    <row r="45" spans="1:11" x14ac:dyDescent="0.2">
      <c r="A45" s="64"/>
      <c r="B45" s="65"/>
      <c r="C45" s="66"/>
      <c r="E45" s="116"/>
      <c r="F45" s="116"/>
      <c r="G45" s="116"/>
      <c r="H45" s="116"/>
      <c r="I45" s="116"/>
      <c r="J45" s="116"/>
      <c r="K45" s="116"/>
    </row>
    <row r="46" spans="1:11" x14ac:dyDescent="0.2">
      <c r="A46" s="64"/>
      <c r="B46" s="65"/>
      <c r="C46" s="66"/>
      <c r="E46" s="116"/>
      <c r="F46" s="116"/>
      <c r="G46" s="116"/>
      <c r="H46" s="116"/>
      <c r="I46" s="116"/>
      <c r="J46" s="116"/>
      <c r="K46" s="116"/>
    </row>
    <row r="47" spans="1:11" x14ac:dyDescent="0.2">
      <c r="A47" s="34"/>
      <c r="B47" s="38" t="s">
        <v>84</v>
      </c>
      <c r="C47" s="40">
        <f>SUM(C40:C46)</f>
        <v>0.99999999999999989</v>
      </c>
      <c r="D47" s="69" t="s">
        <v>114</v>
      </c>
    </row>
    <row r="48" spans="1:11" x14ac:dyDescent="0.2">
      <c r="A48" s="101"/>
    </row>
  </sheetData>
  <mergeCells count="3">
    <mergeCell ref="C9:D9"/>
    <mergeCell ref="E39:K41"/>
    <mergeCell ref="E43:K46"/>
  </mergeCells>
  <phoneticPr fontId="6" type="noConversion"/>
  <conditionalFormatting sqref="C47">
    <cfRule type="expression" dxfId="0" priority="1" stopIfTrue="1">
      <formula>NOT(C47=1+#REF!)</formula>
    </cfRule>
  </conditionalFormatting>
  <hyperlinks>
    <hyperlink ref="L3" r:id="rId1" display="https://www.vertex42.com/ExcelTemplates/gradebook.html"/>
  </hyperlinks>
  <pageMargins left="0.75" right="0.5" top="0.75" bottom="0.5" header="0.5" footer="0.25"/>
  <pageSetup orientation="portrait" r:id="rId2"/>
  <headerFooter alignWithMargins="0"/>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8"/>
  <sheetViews>
    <sheetView showGridLines="0" workbookViewId="0"/>
  </sheetViews>
  <sheetFormatPr defaultRowHeight="12.75" x14ac:dyDescent="0.2"/>
  <cols>
    <col min="1" max="1" width="3" style="33" customWidth="1"/>
    <col min="2" max="2" width="76" style="33" customWidth="1"/>
  </cols>
  <sheetData>
    <row r="1" spans="1:3" ht="32.1" customHeight="1" x14ac:dyDescent="0.2">
      <c r="A1" s="41"/>
      <c r="B1" s="42" t="s">
        <v>91</v>
      </c>
      <c r="C1" s="43"/>
    </row>
    <row r="2" spans="1:3" ht="15" x14ac:dyDescent="0.2">
      <c r="A2" s="41"/>
      <c r="B2" s="44"/>
      <c r="C2" s="43"/>
    </row>
    <row r="3" spans="1:3" ht="14.25" x14ac:dyDescent="0.2">
      <c r="A3" s="41"/>
      <c r="B3" s="45" t="s">
        <v>92</v>
      </c>
      <c r="C3" s="43"/>
    </row>
    <row r="4" spans="1:3" x14ac:dyDescent="0.2">
      <c r="A4" s="41"/>
      <c r="B4" s="46" t="s">
        <v>135</v>
      </c>
      <c r="C4" s="43"/>
    </row>
    <row r="5" spans="1:3" ht="15" x14ac:dyDescent="0.2">
      <c r="A5" s="41"/>
      <c r="B5" s="47"/>
      <c r="C5" s="43"/>
    </row>
    <row r="6" spans="1:3" ht="15.75" x14ac:dyDescent="0.25">
      <c r="A6" s="41"/>
      <c r="B6" s="48" t="s">
        <v>138</v>
      </c>
      <c r="C6" s="43"/>
    </row>
    <row r="7" spans="1:3" ht="15" x14ac:dyDescent="0.2">
      <c r="A7" s="41"/>
      <c r="B7" s="47"/>
      <c r="C7" s="43"/>
    </row>
    <row r="8" spans="1:3" ht="30" x14ac:dyDescent="0.2">
      <c r="A8" s="41"/>
      <c r="B8" s="47" t="s">
        <v>140</v>
      </c>
      <c r="C8" s="43"/>
    </row>
    <row r="9" spans="1:3" ht="15" x14ac:dyDescent="0.2">
      <c r="A9" s="41"/>
      <c r="B9" s="47"/>
      <c r="C9" s="43"/>
    </row>
    <row r="10" spans="1:3" ht="30" x14ac:dyDescent="0.2">
      <c r="A10" s="41"/>
      <c r="B10" s="47" t="s">
        <v>93</v>
      </c>
      <c r="C10" s="43"/>
    </row>
    <row r="11" spans="1:3" ht="15" x14ac:dyDescent="0.2">
      <c r="A11" s="41"/>
      <c r="B11" s="47"/>
      <c r="C11" s="43"/>
    </row>
    <row r="12" spans="1:3" ht="30" x14ac:dyDescent="0.2">
      <c r="A12" s="41"/>
      <c r="B12" s="47" t="s">
        <v>94</v>
      </c>
      <c r="C12" s="43"/>
    </row>
    <row r="13" spans="1:3" ht="15" x14ac:dyDescent="0.2">
      <c r="A13" s="41"/>
      <c r="B13" s="47"/>
      <c r="C13" s="43"/>
    </row>
    <row r="14" spans="1:3" ht="15" x14ac:dyDescent="0.2">
      <c r="A14" s="41"/>
      <c r="B14" s="112" t="s">
        <v>136</v>
      </c>
      <c r="C14" s="43"/>
    </row>
    <row r="15" spans="1:3" ht="15" x14ac:dyDescent="0.2">
      <c r="A15" s="41"/>
      <c r="B15" s="49"/>
      <c r="C15" s="43"/>
    </row>
    <row r="16" spans="1:3" ht="15.75" x14ac:dyDescent="0.25">
      <c r="A16" s="41"/>
      <c r="B16" s="113" t="s">
        <v>139</v>
      </c>
      <c r="C16" s="43"/>
    </row>
    <row r="17" spans="1:3" x14ac:dyDescent="0.2">
      <c r="A17" s="41"/>
      <c r="B17" s="41"/>
      <c r="C17" s="43"/>
    </row>
    <row r="18" spans="1:3" x14ac:dyDescent="0.2">
      <c r="A18" s="41"/>
      <c r="B18" s="41"/>
      <c r="C18" s="43"/>
    </row>
    <row r="19" spans="1:3" x14ac:dyDescent="0.2">
      <c r="A19" s="41"/>
      <c r="B19" s="41"/>
      <c r="C19" s="43"/>
    </row>
    <row r="20" spans="1:3" x14ac:dyDescent="0.2">
      <c r="A20" s="41"/>
      <c r="B20" s="41"/>
      <c r="C20" s="43"/>
    </row>
    <row r="21" spans="1:3" x14ac:dyDescent="0.2">
      <c r="A21" s="41"/>
      <c r="B21" s="41"/>
      <c r="C21" s="43"/>
    </row>
    <row r="22" spans="1:3" x14ac:dyDescent="0.2">
      <c r="A22" s="41"/>
      <c r="B22" s="41"/>
      <c r="C22" s="43"/>
    </row>
    <row r="23" spans="1:3" x14ac:dyDescent="0.2">
      <c r="A23" s="41"/>
      <c r="B23" s="41"/>
      <c r="C23" s="43"/>
    </row>
    <row r="24" spans="1:3" x14ac:dyDescent="0.2">
      <c r="A24" s="41"/>
      <c r="B24" s="41"/>
      <c r="C24" s="43"/>
    </row>
    <row r="25" spans="1:3" x14ac:dyDescent="0.2">
      <c r="A25" s="41"/>
      <c r="B25" s="41"/>
      <c r="C25" s="43"/>
    </row>
    <row r="26" spans="1:3" x14ac:dyDescent="0.2">
      <c r="A26" s="41"/>
      <c r="B26" s="41"/>
      <c r="C26" s="43"/>
    </row>
    <row r="27" spans="1:3" x14ac:dyDescent="0.2">
      <c r="A27" s="41"/>
      <c r="B27" s="41"/>
      <c r="C27" s="43"/>
    </row>
    <row r="28" spans="1:3" x14ac:dyDescent="0.2">
      <c r="A28" s="41"/>
      <c r="B28" s="41"/>
      <c r="C28" s="43"/>
    </row>
  </sheetData>
  <hyperlinks>
    <hyperlink ref="B4" r:id="rId1"/>
    <hyperlink ref="B14" r:id="rId2"/>
  </hyperlinks>
  <pageMargins left="0.7" right="0.7" top="0.75" bottom="0.75" header="0.3" footer="0.3"/>
  <pageSetup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7</vt:i4>
      </vt:variant>
    </vt:vector>
  </HeadingPairs>
  <TitlesOfParts>
    <vt:vector size="11" baseType="lpstr">
      <vt:lpstr>Gradebook</vt:lpstr>
      <vt:lpstr>Names</vt:lpstr>
      <vt:lpstr>Grades</vt:lpstr>
      <vt:lpstr>©</vt:lpstr>
      <vt:lpstr>displayID</vt:lpstr>
      <vt:lpstr>Gradebook!Print_Area</vt:lpstr>
      <vt:lpstr>Grades!Print_Area</vt:lpstr>
      <vt:lpstr>Names!Print_Area</vt:lpstr>
      <vt:lpstr>Gradebook!Print_Titles</vt:lpstr>
      <vt:lpstr>type_code</vt:lpstr>
      <vt:lpstr>type_weight</vt:lpstr>
    </vt:vector>
  </TitlesOfParts>
  <Company>Vertex42 LLC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Gradebook Template - Point System</dc:title>
  <dc:creator>Vertex42.com</dc:creator>
  <dc:description>(c) 2009-2017 Vertex42 LLC. All Rights Reserved.</dc:description>
  <cp:lastModifiedBy>Vertex42.com Templates</cp:lastModifiedBy>
  <cp:lastPrinted>2017-05-10T22:34:49Z</cp:lastPrinted>
  <dcterms:created xsi:type="dcterms:W3CDTF">2008-04-12T17:21:19Z</dcterms:created>
  <dcterms:modified xsi:type="dcterms:W3CDTF">2017-05-10T22:58:24Z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pyright">
    <vt:lpwstr>2009-2017 Vertex42 LLC</vt:lpwstr>
  </property>
  <property fmtid="{D5CDD505-2E9C-101B-9397-08002B2CF9AE}" pid="3" name="Source">
    <vt:lpwstr>https://www.vertex42.com/ExcelTemplates/gradebook.html</vt:lpwstr>
  </property>
  <property fmtid="{D5CDD505-2E9C-101B-9397-08002B2CF9AE}" pid="4" name="Version">
    <vt:lpwstr>1.3.2</vt:lpwstr>
  </property>
</Properties>
</file>