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Documents\VERTEX42\TEMPLATES\TEMPLATE - Fun\"/>
    </mc:Choice>
  </mc:AlternateContent>
  <xr:revisionPtr revIDLastSave="0" documentId="13_ncr:1_{8356FCA4-A55E-41F1-91A5-2ECC58966EF2}" xr6:coauthVersionLast="47" xr6:coauthVersionMax="47" xr10:uidLastSave="{00000000-0000-0000-0000-000000000000}"/>
  <bookViews>
    <workbookView xWindow="24840" yWindow="0" windowWidth="23685" windowHeight="21435" xr2:uid="{8094CFE8-EA05-45D8-B4F3-0BAB64B809C6}"/>
  </bookViews>
  <sheets>
    <sheet name="Dice Race" sheetId="1" r:id="rId1"/>
    <sheet name="©" sheetId="7" r:id="rId2"/>
  </sheets>
  <definedNames>
    <definedName name="_n">'Dice Race'!$F$4</definedName>
    <definedName name="COMBINATIONS" comment="Return an array of all combinations of rows from multiple arrays.">_xlfn.LAMBDA(_xlpm.array_1,_xlpm.array_2,_xlop.array_3,_xlop.array_4,_xlop.array_5, _xlfn.LET(_xlpm.doc, "https://www.vertex42.com/lambda/combinations.html", _xlpm.version, "1/10/2025 - Multiple optional arrays", _xlpm.combine_two_arrays, _xlfn.LAMBDA(_xlpm.a,_xlpm.b, _xlfn.LET(_xlpm.r_1, ROWS(_xlpm.a), _xlpm.r_2, ROWS(_xlpm.b), _xlpm.first, REPELEM(_xlpm.a, _xlpm.r_2, 1), _xlpm.second, REPARRAY(_xlpm.b, _xlpm.r_1, 1), _xlfn.HSTACK(_xlpm.first, _xlpm.second))), _xlpm.result, _xlpm.combine_two_arrays(_xlpm.array_1, _xlpm.array_2), _xlpm.result2, IF(_xlfn.ISOMITTED(_xlpm.array_3), _xlpm.result, _xlpm.combine_two_arrays(_xlpm.result, _xlpm.array_3)), _xlpm.result3, IF(_xlfn.ISOMITTED(_xlpm.array_4), _xlpm.result2, _xlpm.combine_two_arrays(_xlpm.result2, _xlpm.array_4)), _xlpm.result4, IF(_xlfn.ISOMITTED(_xlpm.array_5), _xlpm.result3, _xlpm.combine_two_arrays(_xlpm.result3, _xlpm.array_5)), _xlpm.result4))</definedName>
    <definedName name="DIEROLL">_xlfn.LAMBDA(_xlpm.n,_xlop.seed, _xlfn.LET(_xlpm.seed, IF(_xlfn.ISOMITTED(_xlpm.seed), 1, _xlpm.seed), _xlfn.MAP(_xlpm.n, _xlfn.LAMBDA(_xlpm.i, 1 + INT(6 * MIN(PRNG(_xlpm.i, _xlpm.seed), 0.9999999999))))))</definedName>
    <definedName name="PRNG" comment="PRNG - Deterministic pseudo-random number generator U(0,1) from an integer step n">_xlfn.LAMBDA(_xlpm.n,_xlop.seed, _xlfn.LET(_xlpm.doc, "https://www.vertex42.com/lambda/prng.html", _xlpm.version, "beta", _xlpm.seed, IF(_xlfn.ISOMITTED(_xlpm.seed), 1, _xlpm.seed), MOD(SIN((_xlpm.n + _xlpm.seed * 100000) * 0.0134217728 + 78.233) * 43758.5453, 1)))</definedName>
    <definedName name="REPARRAY" comment="Repeat an array m times vertically and n times horizontally">_xlfn.LAMBDA(_xlpm.array,_xlop.m_vert,_xlop.n_horiz, _xlfn.LET(_xlpm.doc, "https://www.vertex42.com/lambda/reparray.html", _xlpm.version, "1/13/2025 - Updated commenting", _xlpm.m_vert, IF(ISBLANK(_xlpm.m_vert), 1, _xlpm.m_vert), _xlpm.n_horiz, IF(ISBLANK(_xlpm.n_horiz), 1, _xlpm.n_horiz), _xlfn.MAKEARRAY(_xlpm.m_vert * ROWS(_xlpm.array), _xlpm.n_horiz * COLUMNS(_xlpm.array), _xlfn.LAMBDA(_xlpm.i,_xlpm.j, INDEX(_xlpm.array, 1 + MOD(_xlpm.i - 1, ROWS(_xlpm.array)), 1 + MOD(_xlpm.j - 1, COLUMNS(_xlpm.array)))))))</definedName>
    <definedName name="REPELEM" comment="Repeat the elements of an array m times vertically and n times horizontally">_xlfn.LAMBDA(_xlpm.array,_xlop.m_vert,_xlop.n_horiz, _xlfn.LET(_xlpm.doc, "https://www.vertex42.com/lambda/repelem.html", _xlpm.version, "1/13/2025 - Updated commenting", _xlpm.m_vert, IF(_xlfn.ISOMITTED(_xlpm.m_vert), 1, IF(COLUMNS(_xlpm.m_vert) &gt; 1, TRANSPOSE(_xlpm.m_vert), _xlpm.m_vert)), _xlpm.n_horiz, IF(_xlfn.ISOMITTED(_xlpm.n_horiz), 1, IF(ROWS(_xlpm.n_horiz) &gt; 1, TRANSPOSE(_xlpm.n_horiz), _xlpm.n_horiz)), _xlpm.rows, ROWS(_xlpm.array), _xlpm.cols, COLUMNS(_xlpm.array), _xlpm.m_array, IF(ROWS(_xlpm.m_vert) &gt; 1, _xlpm.m_vert, _xlfn.SEQUENCE(_xlpm.rows, 1, INDEX(_xlpm.m_vert, 1, 1), 0)), _xlpm.n_array, IF(COLUMNS(_xlpm.n_horiz) &gt; 1, _xlpm.n_horiz, _xlfn.SEQUENCE(1, _xlpm.cols, INDEX(_xlpm.n_horiz, 1, 1), 0)), _xlpm.total_rows, SUM(_xlpm.m_array), _xlpm.total_cols, SUM(_xlpm.n_array), _xlpm.csum_vert, _xlfn.SCAN(0, _xlpm.m_array, _xlfn.LAMBDA(_xlpm.a,_xlpm.b, _xlpm.a + _xlpm.b)), _xlpm.csum_horiz, _xlfn.SCAN(0, _xlpm.n_array, _xlfn.LAMBDA(_xlpm.a,_xlpm.b, _xlpm.a + _xlpm.b)), _xlpm.row_indices, _xlfn.XMATCH(_xlfn.SEQUENCE(_xlpm.total_rows), _xlpm.csum_vert, 1), _xlpm.col_indices, _xlfn.XMATCH(_xlfn.SEQUENCE(_xlpm.total_cols), _xlpm.csum_horiz, 1), _xlfn.MAKEARRAY(_xlpm.total_rows, _xlpm.total_cols, _xlfn.LAMBDA(_xlpm.i,_xlpm.j, INDEX(_xlpm.array, INDEX(_xlpm.row_indices, _xlpm.i, 1), INDEX(_xlpm.col_indices, _xlpm.j, 1))))))</definedName>
    <definedName name="valuevx">42.314159</definedName>
    <definedName name="vertex42_copyright" hidden="1">"© 2025 Vertex42 LLC"</definedName>
    <definedName name="vertex42_id" hidden="1">"dice-race-2d6.xlsx"</definedName>
    <definedName name="vertex42_title" hidden="1">"1d6 Dice Race Simulation"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AE7" i="1" a="1"/>
  <c r="R8" i="1" a="1"/>
  <c r="R8" i="1" s="1"/>
  <c r="C4" i="1"/>
  <c r="P26" i="1" a="1"/>
  <c r="P26" i="1" s="1"/>
  <c r="AE7" i="1" l="1"/>
  <c r="S8" i="1" l="1" a="1"/>
  <c r="S8" i="1" l="1"/>
  <c r="U8" i="1" a="1"/>
  <c r="U8" i="1" l="1"/>
  <c r="V8" i="1" s="1" a="1"/>
  <c r="W19" i="1" l="1"/>
  <c r="X8" i="1" s="1" a="1"/>
  <c r="X8" i="1" s="1"/>
  <c r="V8" i="1"/>
  <c r="Q3" i="1" l="1" a="1"/>
  <c r="Q3" i="1" s="1"/>
  <c r="R3" i="1" a="1"/>
  <c r="R3" i="1" s="1"/>
  <c r="F4" i="1"/>
  <c r="Q4" i="1"/>
  <c r="C5" i="1" s="1" a="1"/>
  <c r="C5" i="1" s="1"/>
  <c r="R4" i="1"/>
  <c r="D5" i="1" s="1" a="1"/>
  <c r="D5" i="1" s="1"/>
  <c r="E9" i="1"/>
  <c r="F9" i="1"/>
  <c r="E10" i="1"/>
  <c r="F10" i="1" s="1"/>
  <c r="E11" i="1"/>
  <c r="F11" i="1" s="1"/>
  <c r="E12" i="1"/>
  <c r="F12" i="1"/>
  <c r="E13" i="1"/>
  <c r="F13" i="1"/>
  <c r="E14" i="1"/>
  <c r="F14" i="1"/>
  <c r="E15" i="1"/>
  <c r="F15" i="1" s="1"/>
  <c r="E16" i="1"/>
  <c r="F16" i="1"/>
  <c r="E17" i="1"/>
  <c r="F17" i="1" s="1"/>
  <c r="E18" i="1"/>
  <c r="F18" i="1" s="1"/>
  <c r="E19" i="1"/>
  <c r="F19" i="1" s="1"/>
  <c r="H9" i="1" l="1"/>
  <c r="Q22" i="1"/>
  <c r="Q23" i="1" s="1"/>
  <c r="L8" i="1" a="1"/>
  <c r="M8" i="1" a="1"/>
  <c r="AA8" i="1" a="1"/>
  <c r="AC9" i="1" s="1"/>
  <c r="Y8" i="1" a="1"/>
  <c r="B9" i="1"/>
  <c r="AE8" i="1" a="1"/>
  <c r="AE8" i="1" s="1"/>
  <c r="J10" i="1"/>
  <c r="I9" i="1"/>
  <c r="J9" i="1"/>
  <c r="AE9" i="1" a="1"/>
  <c r="AE9" i="1" s="1"/>
  <c r="B10" i="1"/>
  <c r="H10" i="1"/>
  <c r="I10" i="1"/>
  <c r="B11" i="1"/>
  <c r="I16" i="1"/>
  <c r="B17" i="1"/>
  <c r="AC10" i="1"/>
  <c r="AE10" i="1" a="1"/>
  <c r="AE10" i="1" s="1"/>
  <c r="H11" i="1"/>
  <c r="I11" i="1"/>
  <c r="J11" i="1"/>
  <c r="AE11" i="1" a="1"/>
  <c r="AE11" i="1" s="1"/>
  <c r="B12" i="1"/>
  <c r="H12" i="1"/>
  <c r="I12" i="1"/>
  <c r="J12" i="1"/>
  <c r="B13" i="1"/>
  <c r="B15" i="1"/>
  <c r="H16" i="1"/>
  <c r="J16" i="1"/>
  <c r="B19" i="1"/>
  <c r="AE12" i="1" a="1"/>
  <c r="AE12" i="1" s="1"/>
  <c r="H13" i="1"/>
  <c r="I13" i="1"/>
  <c r="J13" i="1"/>
  <c r="AE13" i="1" a="1"/>
  <c r="AE13" i="1" s="1"/>
  <c r="B14" i="1"/>
  <c r="H14" i="1"/>
  <c r="I14" i="1"/>
  <c r="J14" i="1"/>
  <c r="AE14" i="1" a="1"/>
  <c r="AE14" i="1" s="1"/>
  <c r="H15" i="1"/>
  <c r="I15" i="1"/>
  <c r="J15" i="1"/>
  <c r="AE15" i="1" a="1"/>
  <c r="AE15" i="1" s="1"/>
  <c r="B16" i="1"/>
  <c r="AE16" i="1" a="1"/>
  <c r="AE16" i="1" s="1"/>
  <c r="I18" i="1"/>
  <c r="H17" i="1"/>
  <c r="I17" i="1"/>
  <c r="J17" i="1"/>
  <c r="AE17" i="1" a="1"/>
  <c r="AE17" i="1" s="1"/>
  <c r="B18" i="1"/>
  <c r="H18" i="1"/>
  <c r="Q26" i="1" a="1"/>
  <c r="Q26" i="1" s="1"/>
  <c r="J18" i="1"/>
  <c r="AC18" i="1"/>
  <c r="AE18" i="1" a="1"/>
  <c r="AE18" i="1" s="1"/>
  <c r="H19" i="1"/>
  <c r="I19" i="1"/>
  <c r="J19" i="1"/>
  <c r="L8" i="1" l="1"/>
  <c r="N8" i="1" s="1" a="1"/>
  <c r="AB18" i="1"/>
  <c r="AB17" i="1"/>
  <c r="AB16" i="1"/>
  <c r="AB15" i="1"/>
  <c r="AB14" i="1"/>
  <c r="AB13" i="1"/>
  <c r="AB12" i="1"/>
  <c r="AB11" i="1"/>
  <c r="AB10" i="1"/>
  <c r="AB9" i="1"/>
  <c r="AA8" i="1"/>
  <c r="Z18" i="1"/>
  <c r="Z17" i="1"/>
  <c r="Z16" i="1"/>
  <c r="Z15" i="1"/>
  <c r="Z14" i="1"/>
  <c r="Z13" i="1"/>
  <c r="Z12" i="1"/>
  <c r="Z11" i="1"/>
  <c r="Z10" i="1"/>
  <c r="Z9" i="1"/>
  <c r="Y8" i="1"/>
  <c r="Z8" i="1" s="1"/>
  <c r="M8" i="1"/>
  <c r="AC11" i="1"/>
  <c r="AC14" i="1"/>
  <c r="AC12" i="1"/>
  <c r="AC13" i="1"/>
  <c r="AC15" i="1"/>
  <c r="AC16" i="1"/>
  <c r="AC17" i="1"/>
  <c r="AC8" i="1" l="1"/>
  <c r="AB8" i="1"/>
  <c r="N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<sst xmlns="http://schemas.openxmlformats.org/spreadsheetml/2006/main" count="71" uniqueCount="67">
  <si>
    <t>Distance:</t>
  </si>
  <si>
    <t>🏁</t>
  </si>
  <si>
    <t>© 2025 Vertex42 LLC</t>
  </si>
  <si>
    <t>START</t>
  </si>
  <si>
    <t>k</t>
  </si>
  <si>
    <t>PMF, P(X=k)</t>
  </si>
  <si>
    <t>Binomial Distribution</t>
  </si>
  <si>
    <r>
      <rPr>
        <b/>
        <sz val="11"/>
        <color theme="1"/>
        <rFont val="Aptos Narrow"/>
        <family val="2"/>
        <scheme val="minor"/>
      </rPr>
      <t>σ</t>
    </r>
    <r>
      <rPr>
        <sz val="11"/>
        <color theme="1"/>
        <rFont val="Aptos Narrow"/>
        <family val="2"/>
        <scheme val="minor"/>
      </rPr>
      <t>, STDEV(X):</t>
    </r>
  </si>
  <si>
    <t>Seed:</t>
  </si>
  <si>
    <t>Use Seed:</t>
  </si>
  <si>
    <t>PRNG:</t>
  </si>
  <si>
    <t>RAND:</t>
  </si>
  <si>
    <t>Enable Iterative Calculations: File &gt; Options &gt; Formulas &gt; Check "Enable Iterative Calculations" &gt; Set "Max Iterations" to 1</t>
  </si>
  <si>
    <t>Enable Iterative Calculations: File &gt; Options &gt; Formulas &gt; Check "Enable Iterative Calculations", Set "Max Iterations" to 1</t>
  </si>
  <si>
    <t>HOW DOES THIS WORK?</t>
  </si>
  <si>
    <t>•  Uses Intentional Circular References</t>
  </si>
  <si>
    <t>•  Data Bars via Conditional Formatting represent the count of each # rolled</t>
  </si>
  <si>
    <t>•  The Binomial distribution under the Pacer helps show if a particular number of die rolls is "abnormally" high or low.</t>
  </si>
  <si>
    <t>Probabilities</t>
  </si>
  <si>
    <t>Color Scale</t>
  </si>
  <si>
    <t>P(X≤k)</t>
  </si>
  <si>
    <t>P(X≥k)</t>
  </si>
  <si>
    <t>X: Count of Each Number Rolled</t>
  </si>
  <si>
    <t>VAR(X):</t>
  </si>
  <si>
    <t>|z|</t>
  </si>
  <si>
    <t>•  The |z| value is the number of standard deviations from the Expected value for each count.</t>
  </si>
  <si>
    <t>The color scale for |z| is green for &lt;1, yellow for 2, and red for &gt;3. Red indicates a LOW probability for the current count.</t>
  </si>
  <si>
    <t>By Vertex42.com</t>
  </si>
  <si>
    <t>This spreadsheet, including all worksheets and associated content is a copyrighted work under the United States and other copyright laws.</t>
  </si>
  <si>
    <t>Do not submit copies or modifications of this template to any website or online template gallery.</t>
  </si>
  <si>
    <t>Please review the following license agreement to learn how you may or may not use this template. Thank you.</t>
  </si>
  <si>
    <t>License Agreement</t>
  </si>
  <si>
    <t>https://www.vertex42.com/licensing/EULA_privateuse.html</t>
  </si>
  <si>
    <t>Do not delete this worksheet</t>
  </si>
  <si>
    <t>Dice Rolling Simulations</t>
  </si>
  <si>
    <t>https://www.vertex42.com/edu/dice-rolling-in-excel.html</t>
  </si>
  <si>
    <t>Die #1</t>
  </si>
  <si>
    <t>Die #2</t>
  </si>
  <si>
    <t>SUM</t>
  </si>
  <si>
    <t>2d6 ⚀⚁,⚂⚃,⚄⚅ Race Simulation</t>
  </si>
  <si>
    <t>DIE</t>
  </si>
  <si>
    <t>ROLL</t>
  </si>
  <si>
    <t>#</t>
  </si>
  <si>
    <t>TOTAL:</t>
  </si>
  <si>
    <t>P(X)</t>
  </si>
  <si>
    <t>COMBINATIONS</t>
  </si>
  <si>
    <t>50x 2d6 DICE ROLL RACE</t>
  </si>
  <si>
    <t>VAR(X)</t>
  </si>
  <si>
    <t>σ(X)</t>
  </si>
  <si>
    <t>P(X)*n</t>
  </si>
  <si>
    <t>E(X)</t>
  </si>
  <si>
    <t>ROLL:</t>
  </si>
  <si>
    <t>Binomial Distributions for Each Possible Roll</t>
  </si>
  <si>
    <t>α</t>
  </si>
  <si>
    <t>Rolls (n):</t>
  </si>
  <si>
    <t>∆LCL</t>
  </si>
  <si>
    <t>∆UCL</t>
  </si>
  <si>
    <t>(a) Cell F4 is an iterator representing the number of die rolls (adds 1 to itself).</t>
  </si>
  <si>
    <t>(b) Dynamic Arrays L8# and M8# append the random die rolls to themselves.</t>
  </si>
  <si>
    <t>(c) The functions that award the medals in column F rely on circular references.</t>
  </si>
  <si>
    <t>•  Repeatedly rolling 2d6 follows a Binomial distribution, shown visually using a Column Sparklines superimposed on the counts</t>
  </si>
  <si>
    <t>Let X be the number of 2s in n independent rolls of 2d6. Then X follows Binomial(n, p=1/36)</t>
  </si>
  <si>
    <t>Mean, E(X)=n*p. Variance, Var(X)=n*p*(1-p), σ=SQRT(Var(X))</t>
  </si>
  <si>
    <t>PMF = BINOM.DIST(k,n,p,FALSE)</t>
  </si>
  <si>
    <t>CDF = BINOM.DIST(k,n,p,TRUE)</t>
  </si>
  <si>
    <t>•  The "Pacer" represents the Expected count based on n*p</t>
  </si>
  <si>
    <t>•  The P(X≤k) and P(X≥k) are the probabilities of rolling ≤ or ≥ the current count.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</si>
</sst>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%"/>
    <numFmt numFmtId="166" formatCode="0.0000"/>
    <numFmt numFmtId="167" formatCode="0.000"/>
  </numFmts>
  <fonts count="39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Segoe UI Symbol"/>
      <family val="2"/>
    </font>
    <font>
      <b/>
      <sz val="20"/>
      <color theme="0"/>
      <name val="Aptos Narrow"/>
      <family val="2"/>
      <scheme val="minor"/>
    </font>
    <font>
      <sz val="24"/>
      <color theme="4"/>
      <name val="Aptos Narrow"/>
      <family val="2"/>
      <scheme val="minor"/>
    </font>
    <font>
      <b/>
      <sz val="18"/>
      <color theme="3"/>
      <name val="Aptos Narrow"/>
      <family val="2"/>
      <scheme val="minor"/>
    </font>
    <font>
      <sz val="16"/>
      <color theme="1"/>
      <name val="Aptos Narrow"/>
      <family val="2"/>
      <scheme val="minor"/>
    </font>
    <font>
      <i/>
      <sz val="14"/>
      <name val="Aptos Narrow"/>
      <family val="2"/>
      <scheme val="minor"/>
    </font>
    <font>
      <sz val="24"/>
      <name val="Aptos Narrow"/>
      <family val="2"/>
      <scheme val="minor"/>
    </font>
    <font>
      <sz val="26"/>
      <color theme="0"/>
      <name val="Aptos Narrow"/>
      <family val="2"/>
      <scheme val="minor"/>
    </font>
    <font>
      <i/>
      <sz val="11"/>
      <name val="Aptos Narrow"/>
      <family val="2"/>
      <scheme val="minor"/>
    </font>
    <font>
      <sz val="9"/>
      <color theme="1" tint="0.499984740745262"/>
      <name val="Aptos Narrow"/>
      <family val="2"/>
      <scheme val="minor"/>
    </font>
    <font>
      <sz val="11"/>
      <name val="Aptos Narrow"/>
      <family val="2"/>
      <scheme val="minor"/>
    </font>
    <font>
      <b/>
      <sz val="18"/>
      <color theme="0"/>
      <name val="Arial"/>
      <family val="2"/>
    </font>
    <font>
      <sz val="18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2"/>
      <color indexed="12"/>
      <name val="Arial"/>
      <family val="2"/>
    </font>
    <font>
      <sz val="12"/>
      <color theme="1"/>
      <name val="Arial"/>
      <family val="2"/>
    </font>
    <font>
      <u/>
      <sz val="11"/>
      <color rgb="FF0000FF"/>
      <name val="Arial"/>
      <family val="2"/>
    </font>
    <font>
      <sz val="11"/>
      <color rgb="FF3969AD"/>
      <name val="Aptos Narrow"/>
      <family val="2"/>
      <scheme val="minor"/>
    </font>
    <font>
      <b/>
      <sz val="11"/>
      <name val="Aptos Narrow"/>
      <family val="2"/>
      <scheme val="minor"/>
    </font>
    <font>
      <sz val="2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2"/>
      <color theme="1"/>
      <name val="Courier New"/>
      <family val="3"/>
    </font>
  </fonts>
  <fills count="12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3464A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ck">
        <color theme="0" tint="-4.9989318521683403E-2"/>
      </top>
      <bottom style="thick">
        <color theme="0" tint="-4.9989318521683403E-2"/>
      </bottom>
      <diagonal/>
    </border>
    <border>
      <left/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/>
      <right/>
      <top/>
      <bottom style="thin">
        <color rgb="FF3464AB"/>
      </bottom>
      <diagonal/>
    </border>
    <border>
      <left style="thick">
        <color theme="0" tint="-4.9989318521683403E-2"/>
      </left>
      <right/>
      <top style="thick">
        <color theme="0" tint="-4.9989318521683403E-2"/>
      </top>
      <bottom style="thick">
        <color theme="0" tint="-4.9989318521683403E-2"/>
      </bottom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32" fillId="0" borderId="0" applyNumberFormat="0" applyFill="0" applyBorder="0" applyAlignment="0" applyProtection="0"/>
  </cellStyleXfs>
  <cellXfs count="78">
    <xf numFmtId="0" fontId="0" fillId="0" borderId="0" xfId="0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3" borderId="0" xfId="0" applyFill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0" fontId="9" fillId="0" borderId="0" xfId="1" applyNumberFormat="1" applyFont="1" applyAlignment="1">
      <alignment horizontal="center" vertical="center"/>
    </xf>
    <xf numFmtId="0" fontId="0" fillId="6" borderId="0" xfId="0" applyFill="1" applyAlignment="1">
      <alignment horizontal="center"/>
    </xf>
    <xf numFmtId="0" fontId="4" fillId="5" borderId="0" xfId="0" applyFont="1" applyFill="1" applyAlignment="1">
      <alignment horizontal="left"/>
    </xf>
    <xf numFmtId="0" fontId="0" fillId="5" borderId="0" xfId="0" applyFill="1"/>
    <xf numFmtId="0" fontId="4" fillId="5" borderId="0" xfId="0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vertical="center"/>
    </xf>
    <xf numFmtId="0" fontId="14" fillId="4" borderId="2" xfId="0" applyFont="1" applyFill="1" applyBorder="1" applyAlignment="1">
      <alignment horizontal="right" vertical="center" textRotation="180"/>
    </xf>
    <xf numFmtId="0" fontId="15" fillId="4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2" fillId="4" borderId="1" xfId="0" applyFont="1" applyFill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6" fillId="7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0" fillId="6" borderId="0" xfId="0" applyFill="1"/>
    <xf numFmtId="0" fontId="7" fillId="6" borderId="0" xfId="0" applyFont="1" applyFill="1" applyAlignment="1">
      <alignment horizontal="left" vertical="center"/>
    </xf>
    <xf numFmtId="0" fontId="22" fillId="6" borderId="0" xfId="0" applyFont="1" applyFill="1" applyAlignment="1">
      <alignment horizontal="right" vertical="center"/>
    </xf>
    <xf numFmtId="0" fontId="4" fillId="8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0" applyFont="1"/>
    <xf numFmtId="0" fontId="12" fillId="0" borderId="0" xfId="0" applyFont="1"/>
    <xf numFmtId="0" fontId="24" fillId="9" borderId="3" xfId="0" applyFont="1" applyFill="1" applyBorder="1" applyAlignment="1">
      <alignment horizontal="left" vertical="center" indent="1"/>
    </xf>
    <xf numFmtId="0" fontId="24" fillId="9" borderId="3" xfId="0" applyFont="1" applyFill="1" applyBorder="1" applyAlignment="1">
      <alignment horizontal="left" vertical="center"/>
    </xf>
    <xf numFmtId="0" fontId="25" fillId="9" borderId="3" xfId="0" applyFont="1" applyFill="1" applyBorder="1" applyAlignment="1">
      <alignment vertical="center"/>
    </xf>
    <xf numFmtId="0" fontId="26" fillId="10" borderId="0" xfId="0" applyFont="1" applyFill="1"/>
    <xf numFmtId="0" fontId="27" fillId="10" borderId="0" xfId="0" applyFont="1" applyFill="1" applyAlignment="1">
      <alignment horizontal="left" wrapText="1" indent="1"/>
    </xf>
    <xf numFmtId="0" fontId="28" fillId="10" borderId="0" xfId="0" applyFont="1" applyFill="1"/>
    <xf numFmtId="0" fontId="27" fillId="10" borderId="0" xfId="0" applyFont="1" applyFill="1"/>
    <xf numFmtId="0" fontId="5" fillId="11" borderId="0" xfId="0" applyFont="1" applyFill="1"/>
    <xf numFmtId="0" fontId="27" fillId="10" borderId="0" xfId="0" applyFont="1" applyFill="1" applyAlignment="1">
      <alignment horizontal="left" wrapText="1"/>
    </xf>
    <xf numFmtId="0" fontId="29" fillId="10" borderId="0" xfId="0" applyFont="1" applyFill="1" applyAlignment="1">
      <alignment horizontal="left" wrapText="1"/>
    </xf>
    <xf numFmtId="0" fontId="30" fillId="10" borderId="0" xfId="0" applyFont="1" applyFill="1" applyAlignment="1">
      <alignment horizontal="left" wrapText="1"/>
    </xf>
    <xf numFmtId="0" fontId="27" fillId="10" borderId="0" xfId="0" applyFont="1" applyFill="1" applyAlignment="1">
      <alignment horizontal="left"/>
    </xf>
    <xf numFmtId="0" fontId="31" fillId="10" borderId="0" xfId="0" applyFont="1" applyFill="1" applyAlignment="1">
      <alignment horizontal="left" wrapText="1"/>
    </xf>
    <xf numFmtId="0" fontId="26" fillId="0" borderId="0" xfId="0" applyFont="1"/>
    <xf numFmtId="0" fontId="32" fillId="10" borderId="0" xfId="2" applyFill="1" applyAlignment="1" applyProtection="1">
      <alignment horizontal="left" wrapText="1"/>
    </xf>
    <xf numFmtId="0" fontId="20" fillId="11" borderId="0" xfId="0" applyFont="1" applyFill="1"/>
    <xf numFmtId="0" fontId="33" fillId="0" borderId="0" xfId="0" applyFont="1"/>
    <xf numFmtId="0" fontId="34" fillId="0" borderId="0" xfId="0" applyFont="1"/>
    <xf numFmtId="0" fontId="23" fillId="0" borderId="0" xfId="0" applyFont="1"/>
    <xf numFmtId="0" fontId="35" fillId="0" borderId="0" xfId="0" applyFont="1" applyAlignment="1">
      <alignment horizontal="center"/>
    </xf>
    <xf numFmtId="0" fontId="4" fillId="0" borderId="0" xfId="0" applyFont="1" applyAlignment="1">
      <alignment horizontal="right" vertical="center"/>
    </xf>
    <xf numFmtId="0" fontId="6" fillId="7" borderId="0" xfId="0" applyFont="1" applyFill="1" applyAlignment="1">
      <alignment horizontal="left" vertical="center"/>
    </xf>
    <xf numFmtId="164" fontId="36" fillId="4" borderId="1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vertical="center"/>
    </xf>
    <xf numFmtId="0" fontId="8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8" fillId="3" borderId="0" xfId="0" applyFont="1" applyFill="1" applyAlignment="1">
      <alignment vertical="top"/>
    </xf>
    <xf numFmtId="0" fontId="0" fillId="7" borderId="0" xfId="0" applyFill="1" applyAlignment="1">
      <alignment horizontal="center"/>
    </xf>
    <xf numFmtId="0" fontId="1" fillId="0" borderId="0" xfId="0" applyFont="1" applyAlignment="1">
      <alignment horizontal="center" vertical="center"/>
    </xf>
    <xf numFmtId="166" fontId="0" fillId="0" borderId="0" xfId="1" applyNumberFormat="1" applyFont="1" applyAlignment="1">
      <alignment horizontal="right" vertical="center"/>
    </xf>
    <xf numFmtId="167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17" fillId="4" borderId="4" xfId="0" applyFont="1" applyFill="1" applyBorder="1" applyAlignment="1">
      <alignment horizontal="center" vertical="center"/>
    </xf>
    <xf numFmtId="0" fontId="5" fillId="11" borderId="0" xfId="0" applyFont="1" applyFill="1" applyAlignment="1">
      <alignment horizontal="center" vertical="center"/>
    </xf>
  </cellXfs>
  <cellStyles count="3">
    <cellStyle name="Hyperlink" xfId="2" builtinId="8" customBuiltin="1"/>
    <cellStyle name="Normal" xfId="0" builtinId="0"/>
    <cellStyle name="Percent" xfId="1" builtinId="5"/>
  </cellStyles>
  <dxfs count="5">
    <dxf>
      <numFmt numFmtId="168" formatCode="[&gt;3]0&quot;th&quot;;0;0;@"/>
    </dxf>
    <dxf>
      <font>
        <b/>
        <i val="0"/>
      </font>
      <numFmt numFmtId="169" formatCode="0&quot;🥉&quot;;0;0;@"/>
      <fill>
        <patternFill>
          <bgColor theme="9" tint="0.39994506668294322"/>
        </patternFill>
      </fill>
    </dxf>
    <dxf>
      <font>
        <b/>
        <i val="0"/>
      </font>
      <numFmt numFmtId="170" formatCode="0&quot;🥈&quot;;0;0;@"/>
      <fill>
        <patternFill>
          <bgColor theme="0" tint="-0.24994659260841701"/>
        </patternFill>
      </fill>
    </dxf>
    <dxf>
      <font>
        <b/>
        <i val="0"/>
      </font>
      <numFmt numFmtId="171" formatCode="0&quot;🥇&quot;;0;0;@"/>
      <fill>
        <patternFill>
          <bgColor rgb="FFFFC000"/>
        </patternFill>
      </fill>
    </dxf>
    <dxf>
      <font>
        <color theme="6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arChart>
        <c:barDir val="bar"/>
        <c:grouping val="clustered"/>
        <c:varyColors val="0"/>
        <c:ser>
          <c:idx val="1"/>
          <c:order val="0"/>
          <c:tx>
            <c:v>Pacer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'Dice Race'!$AC$8:$AC$18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'Dice Race'!$AB$8:$AB$18</c:f>
                <c:numCache>
                  <c:formatCode>General</c:formatCode>
                  <c:ptCount val="1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'Dice Race'!$C$9:$C$19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</c:numCache>
            </c:numRef>
          </c:cat>
          <c:val>
            <c:numRef>
              <c:f>'Dice Race'!$B$9:$B$19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01-4AFD-A53B-A02992E45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0"/>
        <c:overlap val="32"/>
        <c:axId val="1319088799"/>
        <c:axId val="1319091679"/>
      </c:barChart>
      <c:catAx>
        <c:axId val="131908879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319091679"/>
        <c:crosses val="autoZero"/>
        <c:auto val="1"/>
        <c:lblAlgn val="ctr"/>
        <c:lblOffset val="100"/>
        <c:noMultiLvlLbl val="0"/>
      </c:catAx>
      <c:valAx>
        <c:axId val="1319091679"/>
        <c:scaling>
          <c:orientation val="minMax"/>
          <c:max val="50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13190887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www.vertex42.com/" TargetMode="Externa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5</xdr:col>
      <xdr:colOff>0</xdr:colOff>
      <xdr:row>19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DDAE2E-15E5-0996-5C46-E7557A2B1B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7</xdr:row>
          <xdr:rowOff>406111</xdr:rowOff>
        </xdr:from>
        <xdr:to>
          <xdr:col>5</xdr:col>
          <xdr:colOff>4329</xdr:colOff>
          <xdr:row>19</xdr:row>
          <xdr:rowOff>0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4C6F5715-FD53-73A2-434C-8BEBB9266D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CE$8:$CE$18" spid="_x0000_s2065"/>
                </a:ext>
              </a:extLst>
            </xdr:cNvPicPr>
          </xdr:nvPicPr>
          <xdr:blipFill>
            <a:blip xmlns:r="http://schemas.openxmlformats.org/officeDocument/2006/relationships" r:embed="rId2">
              <a:alphaModFix amt="46000"/>
            </a:blip>
            <a:srcRect/>
            <a:stretch>
              <a:fillRect/>
            </a:stretch>
          </xdr:blipFill>
          <xdr:spPr bwMode="auto">
            <a:xfrm>
              <a:off x="1671205" y="2778702"/>
              <a:ext cx="4792806" cy="4581525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55620</xdr:colOff>
      <xdr:row>0</xdr:row>
      <xdr:rowOff>0</xdr:rowOff>
    </xdr:from>
    <xdr:ext cx="1430280" cy="400106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23EEBF-4C49-4D99-A71C-66BD0DAB1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8145" y="0"/>
          <a:ext cx="1430280" cy="400106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V42 - Business Blue">
      <a:dk1>
        <a:sysClr val="windowText" lastClr="000000"/>
      </a:dk1>
      <a:lt1>
        <a:sysClr val="window" lastClr="FFFFFF"/>
      </a:lt1>
      <a:dk2>
        <a:srgbClr val="3A5D9C"/>
      </a:dk2>
      <a:lt2>
        <a:srgbClr val="EEECE2"/>
      </a:lt2>
      <a:accent1>
        <a:srgbClr val="3B4E87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15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EE741E6-CE08-434F-848C-0AD844A9DD49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0D16CCA2-C348-4A5C-B387-B700294642E2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vertex42.com/edu/dice-rolling-in-excel.html" TargetMode="External"/><Relationship Id="rId1" Type="http://schemas.openxmlformats.org/officeDocument/2006/relationships/hyperlink" Target="https://www.vertex42.com/licensing/EULA_privateuse.html" TargetMode="External"/><Relationship Id="rId5" Type="http://schemas.openxmlformats.org/officeDocument/2006/relationships/image" Target="../media/image4.png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27EB7-09E7-49C8-9F6E-2C648FE25B3B}">
  <dimension ref="A1:CE121"/>
  <sheetViews>
    <sheetView showGridLines="0" tabSelected="1" zoomScale="110" zoomScaleNormal="110" workbookViewId="0"/>
  </sheetViews>
  <sheetFormatPr defaultRowHeight="15" x14ac:dyDescent="0.25"/>
  <cols>
    <col min="1" max="1" width="3.28515625" customWidth="1"/>
    <col min="2" max="2" width="8.5703125" customWidth="1"/>
    <col min="3" max="4" width="6.5703125" customWidth="1"/>
    <col min="5" max="5" width="71.85546875" customWidth="1"/>
    <col min="6" max="6" width="8.7109375" customWidth="1"/>
    <col min="7" max="7" width="5.140625" customWidth="1"/>
    <col min="8" max="8" width="8.140625" customWidth="1"/>
    <col min="9" max="10" width="8.7109375" customWidth="1"/>
    <col min="11" max="11" width="5.28515625" customWidth="1"/>
    <col min="12" max="14" width="8" style="7" customWidth="1"/>
    <col min="16" max="16" width="12.28515625" customWidth="1"/>
    <col min="17" max="17" width="12.85546875" customWidth="1"/>
    <col min="19" max="19" width="11.5703125" customWidth="1"/>
    <col min="24" max="24" width="8" customWidth="1"/>
    <col min="31" max="81" width="5.140625" customWidth="1"/>
    <col min="83" max="83" width="72" customWidth="1"/>
  </cols>
  <sheetData>
    <row r="1" spans="1:83" ht="34.5" x14ac:dyDescent="0.55000000000000004">
      <c r="A1" s="52"/>
      <c r="B1" s="60" t="s">
        <v>39</v>
      </c>
      <c r="C1" s="52"/>
      <c r="D1" s="52"/>
      <c r="E1" s="52"/>
      <c r="F1" s="52"/>
      <c r="G1" s="52"/>
      <c r="H1" s="52"/>
      <c r="I1" s="77" t="e" vm="1">
        <v>#VALUE!</v>
      </c>
      <c r="J1" s="77"/>
      <c r="O1" s="12"/>
      <c r="P1" s="29" t="s">
        <v>8</v>
      </c>
      <c r="Q1" s="32">
        <v>2</v>
      </c>
      <c r="R1" s="42"/>
    </row>
    <row r="2" spans="1:83" x14ac:dyDescent="0.25">
      <c r="A2" s="36"/>
      <c r="B2" s="37" t="s">
        <v>13</v>
      </c>
      <c r="C2" s="36"/>
      <c r="D2" s="36"/>
      <c r="E2" s="36"/>
      <c r="F2" s="36"/>
      <c r="G2" s="36"/>
      <c r="H2" s="36"/>
      <c r="I2" s="36"/>
      <c r="J2" s="38" t="s">
        <v>2</v>
      </c>
      <c r="P2" s="29" t="s">
        <v>9</v>
      </c>
      <c r="Q2" s="30" t="b">
        <v>0</v>
      </c>
    </row>
    <row r="3" spans="1:83" ht="22.5" customHeight="1" x14ac:dyDescent="0.3">
      <c r="B3" s="35" t="s">
        <v>3</v>
      </c>
      <c r="P3" s="29" t="s">
        <v>10</v>
      </c>
      <c r="Q3" s="31" cm="1">
        <f t="array" ref="Q3">DIEROLL(F4,Q1)</f>
        <v>5</v>
      </c>
      <c r="R3" s="31" cm="1">
        <f t="array" ref="R3">DIEROLL(F4,Q1+1000)</f>
        <v>1</v>
      </c>
    </row>
    <row r="4" spans="1:83" ht="31.5" x14ac:dyDescent="0.25">
      <c r="B4" s="69" t="b">
        <v>0</v>
      </c>
      <c r="C4" s="34" t="str">
        <f>IF(B4,"Press/Hold F9","◄ Click to Start")</f>
        <v>◄ Click to Start</v>
      </c>
      <c r="D4" s="6"/>
      <c r="E4" s="24" t="s">
        <v>54</v>
      </c>
      <c r="F4" s="33">
        <f>IF(B4,F4+1,0)</f>
        <v>0</v>
      </c>
      <c r="P4" s="29" t="s">
        <v>11</v>
      </c>
      <c r="Q4" s="31">
        <f ca="1">RANDBETWEEN(1,6)</f>
        <v>4</v>
      </c>
      <c r="R4" s="31">
        <f ca="1">RANDBETWEEN(1,6)</f>
        <v>3</v>
      </c>
    </row>
    <row r="5" spans="1:83" ht="31.5" x14ac:dyDescent="0.25">
      <c r="B5" s="26" t="s">
        <v>51</v>
      </c>
      <c r="C5" s="31" t="str" cm="1">
        <f t="array" aca="1" ref="C5" ca="1">INDEX({"⚀";"⚁";"⚂";"⚃";"⚄";"⚅"},IF(Q2,Q3,Q4))</f>
        <v>⚃</v>
      </c>
      <c r="D5" s="31" t="str" cm="1">
        <f t="array" aca="1" ref="D5" ca="1">INDEX({"⚀";"⚁";"⚂";"⚃";"⚄";"⚅"},IF(Q2,R3,R4))</f>
        <v>⚂</v>
      </c>
    </row>
    <row r="6" spans="1:83" ht="18.75" x14ac:dyDescent="0.25">
      <c r="B6" s="26"/>
      <c r="P6" s="1" t="s">
        <v>19</v>
      </c>
      <c r="AB6" s="71" t="s">
        <v>53</v>
      </c>
      <c r="AC6" s="71">
        <v>0.05</v>
      </c>
    </row>
    <row r="7" spans="1:83" s="6" customFormat="1" ht="33" customHeight="1" x14ac:dyDescent="0.25">
      <c r="B7" s="18"/>
      <c r="C7" s="18" t="s">
        <v>46</v>
      </c>
      <c r="D7" s="3"/>
      <c r="E7" s="4"/>
      <c r="F7" s="4"/>
      <c r="H7" s="39" t="s">
        <v>18</v>
      </c>
      <c r="I7" s="39"/>
      <c r="J7" s="40"/>
      <c r="L7" s="28" t="s">
        <v>36</v>
      </c>
      <c r="M7" s="28" t="s">
        <v>37</v>
      </c>
      <c r="N7" s="28" t="s">
        <v>38</v>
      </c>
      <c r="P7" s="27" t="s">
        <v>24</v>
      </c>
      <c r="Q7"/>
      <c r="R7" s="27" t="s">
        <v>40</v>
      </c>
      <c r="S7" s="66" t="s">
        <v>45</v>
      </c>
      <c r="T7" s="27"/>
      <c r="U7" s="27" t="s">
        <v>38</v>
      </c>
      <c r="V7" s="27" t="s">
        <v>41</v>
      </c>
      <c r="W7" s="27" t="s">
        <v>42</v>
      </c>
      <c r="X7" s="27" t="s">
        <v>44</v>
      </c>
      <c r="Y7" s="27" t="s">
        <v>47</v>
      </c>
      <c r="Z7" s="27" t="s">
        <v>48</v>
      </c>
      <c r="AA7" s="27" t="s">
        <v>49</v>
      </c>
      <c r="AB7" s="27" t="s">
        <v>55</v>
      </c>
      <c r="AC7" s="27" t="s">
        <v>56</v>
      </c>
      <c r="AE7" s="28" cm="1">
        <f t="array" ref="AE7:CC7">_xlfn.SEQUENCE(1,Q21+1,0)</f>
        <v>0</v>
      </c>
      <c r="AF7" s="28">
        <v>1</v>
      </c>
      <c r="AG7" s="28">
        <v>2</v>
      </c>
      <c r="AH7" s="28">
        <v>3</v>
      </c>
      <c r="AI7" s="28">
        <v>4</v>
      </c>
      <c r="AJ7" s="28">
        <v>5</v>
      </c>
      <c r="AK7" s="28">
        <v>6</v>
      </c>
      <c r="AL7" s="28">
        <v>7</v>
      </c>
      <c r="AM7" s="28">
        <v>8</v>
      </c>
      <c r="AN7" s="28">
        <v>9</v>
      </c>
      <c r="AO7" s="28">
        <v>10</v>
      </c>
      <c r="AP7" s="28">
        <v>11</v>
      </c>
      <c r="AQ7" s="28">
        <v>12</v>
      </c>
      <c r="AR7" s="28">
        <v>13</v>
      </c>
      <c r="AS7" s="28">
        <v>14</v>
      </c>
      <c r="AT7" s="28">
        <v>15</v>
      </c>
      <c r="AU7" s="28">
        <v>16</v>
      </c>
      <c r="AV7" s="28">
        <v>17</v>
      </c>
      <c r="AW7" s="28">
        <v>18</v>
      </c>
      <c r="AX7" s="28">
        <v>19</v>
      </c>
      <c r="AY7" s="28">
        <v>20</v>
      </c>
      <c r="AZ7" s="28">
        <v>21</v>
      </c>
      <c r="BA7" s="28">
        <v>22</v>
      </c>
      <c r="BB7" s="28">
        <v>23</v>
      </c>
      <c r="BC7" s="28">
        <v>24</v>
      </c>
      <c r="BD7" s="28">
        <v>25</v>
      </c>
      <c r="BE7" s="28">
        <v>26</v>
      </c>
      <c r="BF7" s="28">
        <v>27</v>
      </c>
      <c r="BG7" s="28">
        <v>28</v>
      </c>
      <c r="BH7" s="28">
        <v>29</v>
      </c>
      <c r="BI7" s="28">
        <v>30</v>
      </c>
      <c r="BJ7" s="28">
        <v>31</v>
      </c>
      <c r="BK7" s="28">
        <v>32</v>
      </c>
      <c r="BL7" s="28">
        <v>33</v>
      </c>
      <c r="BM7" s="28">
        <v>34</v>
      </c>
      <c r="BN7" s="28">
        <v>35</v>
      </c>
      <c r="BO7" s="28">
        <v>36</v>
      </c>
      <c r="BP7" s="28">
        <v>37</v>
      </c>
      <c r="BQ7" s="28">
        <v>38</v>
      </c>
      <c r="BR7" s="28">
        <v>39</v>
      </c>
      <c r="BS7" s="28">
        <v>40</v>
      </c>
      <c r="BT7" s="28">
        <v>41</v>
      </c>
      <c r="BU7" s="28">
        <v>42</v>
      </c>
      <c r="BV7" s="28">
        <v>43</v>
      </c>
      <c r="BW7" s="28">
        <v>44</v>
      </c>
      <c r="BX7" s="28">
        <v>45</v>
      </c>
      <c r="BY7" s="28">
        <v>46</v>
      </c>
      <c r="BZ7" s="28">
        <v>47</v>
      </c>
      <c r="CA7" s="28">
        <v>48</v>
      </c>
      <c r="CB7" s="28">
        <v>49</v>
      </c>
      <c r="CC7" s="28">
        <v>50</v>
      </c>
      <c r="CE7" s="27" t="s">
        <v>52</v>
      </c>
    </row>
    <row r="8" spans="1:83" ht="33" customHeight="1" thickBot="1" x14ac:dyDescent="0.5">
      <c r="B8" s="19" t="s">
        <v>50</v>
      </c>
      <c r="C8" s="19" t="s">
        <v>41</v>
      </c>
      <c r="D8" s="20"/>
      <c r="E8" s="19" t="s">
        <v>22</v>
      </c>
      <c r="F8" s="21" t="s">
        <v>1</v>
      </c>
      <c r="H8" s="2" t="s">
        <v>24</v>
      </c>
      <c r="I8" s="8" t="s">
        <v>20</v>
      </c>
      <c r="J8" s="8" t="s">
        <v>21</v>
      </c>
      <c r="L8" s="14" t="str" cm="1">
        <f t="array" aca="1" ref="L8" ca="1">IF(F4&lt;2,C5,_xlfn.VSTACK(_xlfn.ANCHORARRAY(L8),C5))</f>
        <v>⚃</v>
      </c>
      <c r="M8" s="14" t="str" cm="1">
        <f t="array" aca="1" ref="M8" ca="1">IF(F4&lt;2,D5,_xlfn.VSTACK(_xlfn.ANCHORARRAY(M8),D5))</f>
        <v>⚂</v>
      </c>
      <c r="N8" s="14" cm="1">
        <f t="array" aca="1" ref="N8" ca="1">_xlfn.XLOOKUP(_xlfn.ANCHORARRAY(L8),_xlfn.ANCHORARRAY($R$8),_xlfn.SEQUENCE(6))+_xlfn.XLOOKUP(_xlfn.ANCHORARRAY(M8),_xlfn.ANCHORARRAY($R$8),_xlfn.SEQUENCE(6))</f>
        <v>7</v>
      </c>
      <c r="P8" s="12">
        <v>0</v>
      </c>
      <c r="R8" s="64" t="str" cm="1">
        <f t="array" ref="R8:R13">{"⚀";"⚁";"⚂";"⚃";"⚄";"⚅"}</f>
        <v>⚀</v>
      </c>
      <c r="S8" s="72" t="str" cm="1">
        <f t="array" ref="S8:T43">COMBINATIONS(_xlfn.ANCHORARRAY(R8),_xlfn.ANCHORARRAY(R8))</f>
        <v>⚀</v>
      </c>
      <c r="T8" s="72" t="str">
        <v>⚀</v>
      </c>
      <c r="U8" s="12" cm="1">
        <f t="array" ref="U8:U43">_xlfn.BYROW(_xlfn.XLOOKUP(_xlfn.ANCHORARRAY(S8),_xlfn.ANCHORARRAY($R$8),_xlfn.SEQUENCE(6)),_xleta.SUM)</f>
        <v>2</v>
      </c>
      <c r="V8" s="12" cm="1">
        <f t="array" ref="V8:W18">_xlfn.GROUPBY(_xlfn.ANCHORARRAY(U8),_xlfn.ANCHORARRAY(U8),_xleta.ROWS,0,0)</f>
        <v>2</v>
      </c>
      <c r="W8" s="12">
        <v>1</v>
      </c>
      <c r="X8" s="73" cm="1">
        <f t="array" ref="X8:X18">W8:W18/W19</f>
        <v>2.7777777777777776E-2</v>
      </c>
      <c r="Y8" s="74" cm="1">
        <f t="array" ref="Y8:Y18">$F$4*_xlfn.ANCHORARRAY(X8)*(1-_xlfn.ANCHORARRAY(X8))</f>
        <v>0</v>
      </c>
      <c r="Z8" s="74">
        <f>SQRT(Y8)</f>
        <v>0</v>
      </c>
      <c r="AA8" s="75" cm="1">
        <f t="array" ref="AA8:AA18">_xlfn.ANCHORARRAY(X8)*_n</f>
        <v>0</v>
      </c>
      <c r="AB8" s="75">
        <f t="shared" ref="AB8:AB18" si="0">AA8-_xlfn.BINOM.INV(_n,X8,$AC$6)</f>
        <v>0</v>
      </c>
      <c r="AC8" s="75">
        <f t="shared" ref="AC8:AC18" si="1">_xlfn.BINOM.INV(_n,X8,1-$AC$6)-AA8</f>
        <v>0</v>
      </c>
      <c r="AE8" s="68" cm="1">
        <f t="array" ref="AE8:CC8">_xlfn.BINOM.DIST(_xlfn.ANCHORARRAY($AE$7),_n,X8,FALSE)</f>
        <v>1</v>
      </c>
      <c r="AF8" s="68" t="e">
        <v>#NUM!</v>
      </c>
      <c r="AG8" s="68" t="e">
        <v>#NUM!</v>
      </c>
      <c r="AH8" s="68" t="e">
        <v>#NUM!</v>
      </c>
      <c r="AI8" s="68" t="e">
        <v>#NUM!</v>
      </c>
      <c r="AJ8" s="68" t="e">
        <v>#NUM!</v>
      </c>
      <c r="AK8" s="68" t="e">
        <v>#NUM!</v>
      </c>
      <c r="AL8" s="68" t="e">
        <v>#NUM!</v>
      </c>
      <c r="AM8" s="68" t="e">
        <v>#NUM!</v>
      </c>
      <c r="AN8" s="68" t="e">
        <v>#NUM!</v>
      </c>
      <c r="AO8" s="68" t="e">
        <v>#NUM!</v>
      </c>
      <c r="AP8" s="68" t="e">
        <v>#NUM!</v>
      </c>
      <c r="AQ8" s="68" t="e">
        <v>#NUM!</v>
      </c>
      <c r="AR8" s="68" t="e">
        <v>#NUM!</v>
      </c>
      <c r="AS8" s="68" t="e">
        <v>#NUM!</v>
      </c>
      <c r="AT8" s="68" t="e">
        <v>#NUM!</v>
      </c>
      <c r="AU8" s="68" t="e">
        <v>#NUM!</v>
      </c>
      <c r="AV8" s="68" t="e">
        <v>#NUM!</v>
      </c>
      <c r="AW8" s="68" t="e">
        <v>#NUM!</v>
      </c>
      <c r="AX8" s="68" t="e">
        <v>#NUM!</v>
      </c>
      <c r="AY8" s="68" t="e">
        <v>#NUM!</v>
      </c>
      <c r="AZ8" s="68" t="e">
        <v>#NUM!</v>
      </c>
      <c r="BA8" s="68" t="e">
        <v>#NUM!</v>
      </c>
      <c r="BB8" s="68" t="e">
        <v>#NUM!</v>
      </c>
      <c r="BC8" s="68" t="e">
        <v>#NUM!</v>
      </c>
      <c r="BD8" s="68" t="e">
        <v>#NUM!</v>
      </c>
      <c r="BE8" s="68" t="e">
        <v>#NUM!</v>
      </c>
      <c r="BF8" s="68" t="e">
        <v>#NUM!</v>
      </c>
      <c r="BG8" s="68" t="e">
        <v>#NUM!</v>
      </c>
      <c r="BH8" s="68" t="e">
        <v>#NUM!</v>
      </c>
      <c r="BI8" s="68" t="e">
        <v>#NUM!</v>
      </c>
      <c r="BJ8" s="68" t="e">
        <v>#NUM!</v>
      </c>
      <c r="BK8" s="68" t="e">
        <v>#NUM!</v>
      </c>
      <c r="BL8" s="68" t="e">
        <v>#NUM!</v>
      </c>
      <c r="BM8" s="68" t="e">
        <v>#NUM!</v>
      </c>
      <c r="BN8" s="68" t="e">
        <v>#NUM!</v>
      </c>
      <c r="BO8" s="68" t="e">
        <v>#NUM!</v>
      </c>
      <c r="BP8" s="68" t="e">
        <v>#NUM!</v>
      </c>
      <c r="BQ8" s="68" t="e">
        <v>#NUM!</v>
      </c>
      <c r="BR8" s="68" t="e">
        <v>#NUM!</v>
      </c>
      <c r="BS8" s="68" t="e">
        <v>#NUM!</v>
      </c>
      <c r="BT8" s="68" t="e">
        <v>#NUM!</v>
      </c>
      <c r="BU8" s="68" t="e">
        <v>#NUM!</v>
      </c>
      <c r="BV8" s="68" t="e">
        <v>#NUM!</v>
      </c>
      <c r="BW8" s="68" t="e">
        <v>#NUM!</v>
      </c>
      <c r="BX8" s="68" t="e">
        <v>#NUM!</v>
      </c>
      <c r="BY8" s="68" t="e">
        <v>#NUM!</v>
      </c>
      <c r="BZ8" s="68" t="e">
        <v>#NUM!</v>
      </c>
      <c r="CA8" s="68" t="e">
        <v>#NUM!</v>
      </c>
      <c r="CB8" s="68" t="e">
        <v>#NUM!</v>
      </c>
      <c r="CC8" s="68" t="e">
        <v>#NUM!</v>
      </c>
    </row>
    <row r="9" spans="1:83" ht="33" customHeight="1" thickTop="1" thickBot="1" x14ac:dyDescent="0.5">
      <c r="B9" s="67">
        <f>$F$4*X8</f>
        <v>0</v>
      </c>
      <c r="C9" s="23">
        <v>2</v>
      </c>
      <c r="D9" s="22">
        <v>2</v>
      </c>
      <c r="E9" s="25">
        <f t="shared" ref="E9:E19" si="2">IF($B$4,COUNTIF(_xlfn.ANCHORARRAY($N$8),C9),0)</f>
        <v>0</v>
      </c>
      <c r="F9" s="76" t="str">
        <f t="shared" ref="F9:F19" si="3">IF(E9&lt;$Q$21,"-",IF(ISNUMBER(F9),F9,COUNT($F$9:$F$19)-COUNT(F9)+1))</f>
        <v>-</v>
      </c>
      <c r="H9" s="11" t="str">
        <f>IF($F$4&gt;6,ABS((E9-AA8)/Z8)," - ")</f>
        <v xml:space="preserve"> - </v>
      </c>
      <c r="I9" s="41" t="str">
        <f>IFERROR(IF($F$4&gt;6,_xlfn.BINOM.DIST(E9,$F$4,X8,TRUE),"-"),"-")</f>
        <v>-</v>
      </c>
      <c r="J9" s="41" t="str">
        <f>IFERROR(IF($F$4&gt;6,1-_xlfn.BINOM.DIST(E9-1,$F$4,X8,TRUE),"-"),"-")</f>
        <v>-</v>
      </c>
      <c r="K9" s="13"/>
      <c r="L9" s="14"/>
      <c r="M9" s="14"/>
      <c r="N9" s="14"/>
      <c r="P9" s="12">
        <v>0.5</v>
      </c>
      <c r="R9" s="64" t="str">
        <v>⚁</v>
      </c>
      <c r="S9" s="72" t="str">
        <v>⚀</v>
      </c>
      <c r="T9" s="72" t="str">
        <v>⚁</v>
      </c>
      <c r="U9" s="12">
        <v>3</v>
      </c>
      <c r="V9" s="12">
        <v>3</v>
      </c>
      <c r="W9" s="12">
        <v>2</v>
      </c>
      <c r="X9" s="73">
        <v>5.5555555555555552E-2</v>
      </c>
      <c r="Y9" s="74">
        <v>0</v>
      </c>
      <c r="Z9" s="74">
        <f t="shared" ref="Z9:Z18" si="4">SQRT(Y9)</f>
        <v>0</v>
      </c>
      <c r="AA9" s="75">
        <v>0</v>
      </c>
      <c r="AB9" s="75">
        <f t="shared" si="0"/>
        <v>0</v>
      </c>
      <c r="AC9" s="75">
        <f t="shared" si="1"/>
        <v>0</v>
      </c>
      <c r="AE9" s="68" cm="1">
        <f t="array" ref="AE9:CC9">_xlfn.BINOM.DIST(_xlfn.ANCHORARRAY($AE$7),_n,X9,FALSE)</f>
        <v>1</v>
      </c>
      <c r="AF9" s="68" t="e">
        <v>#NUM!</v>
      </c>
      <c r="AG9" s="68" t="e">
        <v>#NUM!</v>
      </c>
      <c r="AH9" s="68" t="e">
        <v>#NUM!</v>
      </c>
      <c r="AI9" s="68" t="e">
        <v>#NUM!</v>
      </c>
      <c r="AJ9" s="68" t="e">
        <v>#NUM!</v>
      </c>
      <c r="AK9" s="68" t="e">
        <v>#NUM!</v>
      </c>
      <c r="AL9" s="68" t="e">
        <v>#NUM!</v>
      </c>
      <c r="AM9" s="68" t="e">
        <v>#NUM!</v>
      </c>
      <c r="AN9" s="68" t="e">
        <v>#NUM!</v>
      </c>
      <c r="AO9" s="68" t="e">
        <v>#NUM!</v>
      </c>
      <c r="AP9" s="68" t="e">
        <v>#NUM!</v>
      </c>
      <c r="AQ9" s="68" t="e">
        <v>#NUM!</v>
      </c>
      <c r="AR9" s="68" t="e">
        <v>#NUM!</v>
      </c>
      <c r="AS9" s="68" t="e">
        <v>#NUM!</v>
      </c>
      <c r="AT9" s="68" t="e">
        <v>#NUM!</v>
      </c>
      <c r="AU9" s="68" t="e">
        <v>#NUM!</v>
      </c>
      <c r="AV9" s="68" t="e">
        <v>#NUM!</v>
      </c>
      <c r="AW9" s="68" t="e">
        <v>#NUM!</v>
      </c>
      <c r="AX9" s="68" t="e">
        <v>#NUM!</v>
      </c>
      <c r="AY9" s="68" t="e">
        <v>#NUM!</v>
      </c>
      <c r="AZ9" s="68" t="e">
        <v>#NUM!</v>
      </c>
      <c r="BA9" s="68" t="e">
        <v>#NUM!</v>
      </c>
      <c r="BB9" s="68" t="e">
        <v>#NUM!</v>
      </c>
      <c r="BC9" s="68" t="e">
        <v>#NUM!</v>
      </c>
      <c r="BD9" s="68" t="e">
        <v>#NUM!</v>
      </c>
      <c r="BE9" s="68" t="e">
        <v>#NUM!</v>
      </c>
      <c r="BF9" s="68" t="e">
        <v>#NUM!</v>
      </c>
      <c r="BG9" s="68" t="e">
        <v>#NUM!</v>
      </c>
      <c r="BH9" s="68" t="e">
        <v>#NUM!</v>
      </c>
      <c r="BI9" s="68" t="e">
        <v>#NUM!</v>
      </c>
      <c r="BJ9" s="68" t="e">
        <v>#NUM!</v>
      </c>
      <c r="BK9" s="68" t="e">
        <v>#NUM!</v>
      </c>
      <c r="BL9" s="68" t="e">
        <v>#NUM!</v>
      </c>
      <c r="BM9" s="68" t="e">
        <v>#NUM!</v>
      </c>
      <c r="BN9" s="68" t="e">
        <v>#NUM!</v>
      </c>
      <c r="BO9" s="68" t="e">
        <v>#NUM!</v>
      </c>
      <c r="BP9" s="68" t="e">
        <v>#NUM!</v>
      </c>
      <c r="BQ9" s="68" t="e">
        <v>#NUM!</v>
      </c>
      <c r="BR9" s="68" t="e">
        <v>#NUM!</v>
      </c>
      <c r="BS9" s="68" t="e">
        <v>#NUM!</v>
      </c>
      <c r="BT9" s="68" t="e">
        <v>#NUM!</v>
      </c>
      <c r="BU9" s="68" t="e">
        <v>#NUM!</v>
      </c>
      <c r="BV9" s="68" t="e">
        <v>#NUM!</v>
      </c>
      <c r="BW9" s="68" t="e">
        <v>#NUM!</v>
      </c>
      <c r="BX9" s="68" t="e">
        <v>#NUM!</v>
      </c>
      <c r="BY9" s="68" t="e">
        <v>#NUM!</v>
      </c>
      <c r="BZ9" s="68" t="e">
        <v>#NUM!</v>
      </c>
      <c r="CA9" s="68" t="e">
        <v>#NUM!</v>
      </c>
      <c r="CB9" s="68" t="e">
        <v>#NUM!</v>
      </c>
      <c r="CC9" s="68" t="e">
        <v>#NUM!</v>
      </c>
    </row>
    <row r="10" spans="1:83" ht="33" customHeight="1" thickTop="1" thickBot="1" x14ac:dyDescent="0.5">
      <c r="B10" s="67">
        <f t="shared" ref="B10:B19" si="5">$F$4*X9</f>
        <v>0</v>
      </c>
      <c r="C10" s="23">
        <v>3</v>
      </c>
      <c r="D10" s="22">
        <v>3</v>
      </c>
      <c r="E10" s="25">
        <f t="shared" si="2"/>
        <v>0</v>
      </c>
      <c r="F10" s="76" t="str">
        <f t="shared" si="3"/>
        <v>-</v>
      </c>
      <c r="H10" s="11" t="str">
        <f t="shared" ref="H10:H19" si="6">IF($F$4&gt;6,ABS((E10-AA9)/Z9)," - ")</f>
        <v xml:space="preserve"> - </v>
      </c>
      <c r="I10" s="41" t="str">
        <f t="shared" ref="I10:I19" si="7">IFERROR(IF($F$4&gt;6,_xlfn.BINOM.DIST(E10,$F$4,X9,TRUE),"-"),"-")</f>
        <v>-</v>
      </c>
      <c r="J10" s="41" t="str">
        <f t="shared" ref="J10:J19" si="8">IFERROR(IF($F$4&gt;6,1-_xlfn.BINOM.DIST(E10-1,$F$4,X9,TRUE),"-"),"-")</f>
        <v>-</v>
      </c>
      <c r="K10" s="13"/>
      <c r="L10" s="14"/>
      <c r="M10" s="14"/>
      <c r="N10" s="14"/>
      <c r="P10" s="12">
        <v>1</v>
      </c>
      <c r="R10" s="64" t="str">
        <v>⚂</v>
      </c>
      <c r="S10" s="72" t="str">
        <v>⚀</v>
      </c>
      <c r="T10" s="72" t="str">
        <v>⚂</v>
      </c>
      <c r="U10" s="12">
        <v>4</v>
      </c>
      <c r="V10" s="12">
        <v>4</v>
      </c>
      <c r="W10" s="12">
        <v>3</v>
      </c>
      <c r="X10" s="73">
        <v>8.3333333333333329E-2</v>
      </c>
      <c r="Y10" s="74">
        <v>0</v>
      </c>
      <c r="Z10" s="74">
        <f t="shared" si="4"/>
        <v>0</v>
      </c>
      <c r="AA10" s="75">
        <v>0</v>
      </c>
      <c r="AB10" s="75">
        <f t="shared" si="0"/>
        <v>0</v>
      </c>
      <c r="AC10" s="75">
        <f t="shared" si="1"/>
        <v>0</v>
      </c>
      <c r="AE10" s="68" cm="1">
        <f t="array" ref="AE10:CC10">_xlfn.BINOM.DIST(_xlfn.ANCHORARRAY($AE$7),_n,X10,FALSE)</f>
        <v>1</v>
      </c>
      <c r="AF10" s="68" t="e">
        <v>#NUM!</v>
      </c>
      <c r="AG10" s="68" t="e">
        <v>#NUM!</v>
      </c>
      <c r="AH10" s="68" t="e">
        <v>#NUM!</v>
      </c>
      <c r="AI10" s="68" t="e">
        <v>#NUM!</v>
      </c>
      <c r="AJ10" s="68" t="e">
        <v>#NUM!</v>
      </c>
      <c r="AK10" s="68" t="e">
        <v>#NUM!</v>
      </c>
      <c r="AL10" s="68" t="e">
        <v>#NUM!</v>
      </c>
      <c r="AM10" s="68" t="e">
        <v>#NUM!</v>
      </c>
      <c r="AN10" s="68" t="e">
        <v>#NUM!</v>
      </c>
      <c r="AO10" s="68" t="e">
        <v>#NUM!</v>
      </c>
      <c r="AP10" s="68" t="e">
        <v>#NUM!</v>
      </c>
      <c r="AQ10" s="68" t="e">
        <v>#NUM!</v>
      </c>
      <c r="AR10" s="68" t="e">
        <v>#NUM!</v>
      </c>
      <c r="AS10" s="68" t="e">
        <v>#NUM!</v>
      </c>
      <c r="AT10" s="68" t="e">
        <v>#NUM!</v>
      </c>
      <c r="AU10" s="68" t="e">
        <v>#NUM!</v>
      </c>
      <c r="AV10" s="68" t="e">
        <v>#NUM!</v>
      </c>
      <c r="AW10" s="68" t="e">
        <v>#NUM!</v>
      </c>
      <c r="AX10" s="68" t="e">
        <v>#NUM!</v>
      </c>
      <c r="AY10" s="68" t="e">
        <v>#NUM!</v>
      </c>
      <c r="AZ10" s="68" t="e">
        <v>#NUM!</v>
      </c>
      <c r="BA10" s="68" t="e">
        <v>#NUM!</v>
      </c>
      <c r="BB10" s="68" t="e">
        <v>#NUM!</v>
      </c>
      <c r="BC10" s="68" t="e">
        <v>#NUM!</v>
      </c>
      <c r="BD10" s="68" t="e">
        <v>#NUM!</v>
      </c>
      <c r="BE10" s="68" t="e">
        <v>#NUM!</v>
      </c>
      <c r="BF10" s="68" t="e">
        <v>#NUM!</v>
      </c>
      <c r="BG10" s="68" t="e">
        <v>#NUM!</v>
      </c>
      <c r="BH10" s="68" t="e">
        <v>#NUM!</v>
      </c>
      <c r="BI10" s="68" t="e">
        <v>#NUM!</v>
      </c>
      <c r="BJ10" s="68" t="e">
        <v>#NUM!</v>
      </c>
      <c r="BK10" s="68" t="e">
        <v>#NUM!</v>
      </c>
      <c r="BL10" s="68" t="e">
        <v>#NUM!</v>
      </c>
      <c r="BM10" s="68" t="e">
        <v>#NUM!</v>
      </c>
      <c r="BN10" s="68" t="e">
        <v>#NUM!</v>
      </c>
      <c r="BO10" s="68" t="e">
        <v>#NUM!</v>
      </c>
      <c r="BP10" s="68" t="e">
        <v>#NUM!</v>
      </c>
      <c r="BQ10" s="68" t="e">
        <v>#NUM!</v>
      </c>
      <c r="BR10" s="68" t="e">
        <v>#NUM!</v>
      </c>
      <c r="BS10" s="68" t="e">
        <v>#NUM!</v>
      </c>
      <c r="BT10" s="68" t="e">
        <v>#NUM!</v>
      </c>
      <c r="BU10" s="68" t="e">
        <v>#NUM!</v>
      </c>
      <c r="BV10" s="68" t="e">
        <v>#NUM!</v>
      </c>
      <c r="BW10" s="68" t="e">
        <v>#NUM!</v>
      </c>
      <c r="BX10" s="68" t="e">
        <v>#NUM!</v>
      </c>
      <c r="BY10" s="68" t="e">
        <v>#NUM!</v>
      </c>
      <c r="BZ10" s="68" t="e">
        <v>#NUM!</v>
      </c>
      <c r="CA10" s="68" t="e">
        <v>#NUM!</v>
      </c>
      <c r="CB10" s="68" t="e">
        <v>#NUM!</v>
      </c>
      <c r="CC10" s="68" t="e">
        <v>#NUM!</v>
      </c>
    </row>
    <row r="11" spans="1:83" ht="33" customHeight="1" thickTop="1" thickBot="1" x14ac:dyDescent="0.5">
      <c r="B11" s="67">
        <f t="shared" si="5"/>
        <v>0</v>
      </c>
      <c r="C11" s="23">
        <v>4</v>
      </c>
      <c r="D11" s="22">
        <v>4</v>
      </c>
      <c r="E11" s="25">
        <f t="shared" si="2"/>
        <v>0</v>
      </c>
      <c r="F11" s="76" t="str">
        <f t="shared" si="3"/>
        <v>-</v>
      </c>
      <c r="H11" s="11" t="str">
        <f t="shared" si="6"/>
        <v xml:space="preserve"> - </v>
      </c>
      <c r="I11" s="41" t="str">
        <f t="shared" si="7"/>
        <v>-</v>
      </c>
      <c r="J11" s="41" t="str">
        <f t="shared" si="8"/>
        <v>-</v>
      </c>
      <c r="K11" s="13"/>
      <c r="L11" s="14"/>
      <c r="M11" s="14"/>
      <c r="N11" s="14"/>
      <c r="P11" s="12">
        <v>1.5</v>
      </c>
      <c r="R11" s="64" t="str">
        <v>⚃</v>
      </c>
      <c r="S11" s="72" t="str">
        <v>⚀</v>
      </c>
      <c r="T11" s="72" t="str">
        <v>⚃</v>
      </c>
      <c r="U11" s="12">
        <v>5</v>
      </c>
      <c r="V11" s="12">
        <v>5</v>
      </c>
      <c r="W11" s="12">
        <v>4</v>
      </c>
      <c r="X11" s="73">
        <v>0.1111111111111111</v>
      </c>
      <c r="Y11" s="74">
        <v>0</v>
      </c>
      <c r="Z11" s="74">
        <f t="shared" si="4"/>
        <v>0</v>
      </c>
      <c r="AA11" s="75">
        <v>0</v>
      </c>
      <c r="AB11" s="75">
        <f t="shared" si="0"/>
        <v>0</v>
      </c>
      <c r="AC11" s="75">
        <f t="shared" si="1"/>
        <v>0</v>
      </c>
      <c r="AE11" s="68" cm="1">
        <f t="array" ref="AE11:CC11">_xlfn.BINOM.DIST(_xlfn.ANCHORARRAY($AE$7),_n,X11,FALSE)</f>
        <v>1</v>
      </c>
      <c r="AF11" s="68" t="e">
        <v>#NUM!</v>
      </c>
      <c r="AG11" s="68" t="e">
        <v>#NUM!</v>
      </c>
      <c r="AH11" s="68" t="e">
        <v>#NUM!</v>
      </c>
      <c r="AI11" s="68" t="e">
        <v>#NUM!</v>
      </c>
      <c r="AJ11" s="68" t="e">
        <v>#NUM!</v>
      </c>
      <c r="AK11" s="68" t="e">
        <v>#NUM!</v>
      </c>
      <c r="AL11" s="68" t="e">
        <v>#NUM!</v>
      </c>
      <c r="AM11" s="68" t="e">
        <v>#NUM!</v>
      </c>
      <c r="AN11" s="68" t="e">
        <v>#NUM!</v>
      </c>
      <c r="AO11" s="68" t="e">
        <v>#NUM!</v>
      </c>
      <c r="AP11" s="68" t="e">
        <v>#NUM!</v>
      </c>
      <c r="AQ11" s="68" t="e">
        <v>#NUM!</v>
      </c>
      <c r="AR11" s="68" t="e">
        <v>#NUM!</v>
      </c>
      <c r="AS11" s="68" t="e">
        <v>#NUM!</v>
      </c>
      <c r="AT11" s="68" t="e">
        <v>#NUM!</v>
      </c>
      <c r="AU11" s="68" t="e">
        <v>#NUM!</v>
      </c>
      <c r="AV11" s="68" t="e">
        <v>#NUM!</v>
      </c>
      <c r="AW11" s="68" t="e">
        <v>#NUM!</v>
      </c>
      <c r="AX11" s="68" t="e">
        <v>#NUM!</v>
      </c>
      <c r="AY11" s="68" t="e">
        <v>#NUM!</v>
      </c>
      <c r="AZ11" s="68" t="e">
        <v>#NUM!</v>
      </c>
      <c r="BA11" s="68" t="e">
        <v>#NUM!</v>
      </c>
      <c r="BB11" s="68" t="e">
        <v>#NUM!</v>
      </c>
      <c r="BC11" s="68" t="e">
        <v>#NUM!</v>
      </c>
      <c r="BD11" s="68" t="e">
        <v>#NUM!</v>
      </c>
      <c r="BE11" s="68" t="e">
        <v>#NUM!</v>
      </c>
      <c r="BF11" s="68" t="e">
        <v>#NUM!</v>
      </c>
      <c r="BG11" s="68" t="e">
        <v>#NUM!</v>
      </c>
      <c r="BH11" s="68" t="e">
        <v>#NUM!</v>
      </c>
      <c r="BI11" s="68" t="e">
        <v>#NUM!</v>
      </c>
      <c r="BJ11" s="68" t="e">
        <v>#NUM!</v>
      </c>
      <c r="BK11" s="68" t="e">
        <v>#NUM!</v>
      </c>
      <c r="BL11" s="68" t="e">
        <v>#NUM!</v>
      </c>
      <c r="BM11" s="68" t="e">
        <v>#NUM!</v>
      </c>
      <c r="BN11" s="68" t="e">
        <v>#NUM!</v>
      </c>
      <c r="BO11" s="68" t="e">
        <v>#NUM!</v>
      </c>
      <c r="BP11" s="68" t="e">
        <v>#NUM!</v>
      </c>
      <c r="BQ11" s="68" t="e">
        <v>#NUM!</v>
      </c>
      <c r="BR11" s="68" t="e">
        <v>#NUM!</v>
      </c>
      <c r="BS11" s="68" t="e">
        <v>#NUM!</v>
      </c>
      <c r="BT11" s="68" t="e">
        <v>#NUM!</v>
      </c>
      <c r="BU11" s="68" t="e">
        <v>#NUM!</v>
      </c>
      <c r="BV11" s="68" t="e">
        <v>#NUM!</v>
      </c>
      <c r="BW11" s="68" t="e">
        <v>#NUM!</v>
      </c>
      <c r="BX11" s="68" t="e">
        <v>#NUM!</v>
      </c>
      <c r="BY11" s="68" t="e">
        <v>#NUM!</v>
      </c>
      <c r="BZ11" s="68" t="e">
        <v>#NUM!</v>
      </c>
      <c r="CA11" s="68" t="e">
        <v>#NUM!</v>
      </c>
      <c r="CB11" s="68" t="e">
        <v>#NUM!</v>
      </c>
      <c r="CC11" s="68" t="e">
        <v>#NUM!</v>
      </c>
    </row>
    <row r="12" spans="1:83" ht="33" customHeight="1" thickTop="1" thickBot="1" x14ac:dyDescent="0.5">
      <c r="B12" s="67">
        <f t="shared" si="5"/>
        <v>0</v>
      </c>
      <c r="C12" s="23">
        <v>5</v>
      </c>
      <c r="D12" s="22">
        <v>5</v>
      </c>
      <c r="E12" s="25">
        <f t="shared" si="2"/>
        <v>0</v>
      </c>
      <c r="F12" s="76" t="str">
        <f t="shared" si="3"/>
        <v>-</v>
      </c>
      <c r="H12" s="11" t="str">
        <f t="shared" si="6"/>
        <v xml:space="preserve"> - </v>
      </c>
      <c r="I12" s="41" t="str">
        <f t="shared" si="7"/>
        <v>-</v>
      </c>
      <c r="J12" s="41" t="str">
        <f t="shared" si="8"/>
        <v>-</v>
      </c>
      <c r="K12" s="13"/>
      <c r="L12" s="14"/>
      <c r="M12" s="14"/>
      <c r="N12" s="14"/>
      <c r="P12" s="12">
        <v>2</v>
      </c>
      <c r="R12" s="64" t="str">
        <v>⚄</v>
      </c>
      <c r="S12" s="72" t="str">
        <v>⚀</v>
      </c>
      <c r="T12" s="72" t="str">
        <v>⚄</v>
      </c>
      <c r="U12" s="12">
        <v>6</v>
      </c>
      <c r="V12" s="12">
        <v>6</v>
      </c>
      <c r="W12" s="12">
        <v>5</v>
      </c>
      <c r="X12" s="73">
        <v>0.1388888888888889</v>
      </c>
      <c r="Y12" s="74">
        <v>0</v>
      </c>
      <c r="Z12" s="74">
        <f t="shared" si="4"/>
        <v>0</v>
      </c>
      <c r="AA12" s="75">
        <v>0</v>
      </c>
      <c r="AB12" s="75">
        <f t="shared" si="0"/>
        <v>0</v>
      </c>
      <c r="AC12" s="75">
        <f t="shared" si="1"/>
        <v>0</v>
      </c>
      <c r="AE12" s="68" cm="1">
        <f t="array" ref="AE12:CC12">_xlfn.BINOM.DIST(_xlfn.ANCHORARRAY($AE$7),_n,X12,FALSE)</f>
        <v>1</v>
      </c>
      <c r="AF12" s="68" t="e">
        <v>#NUM!</v>
      </c>
      <c r="AG12" s="68" t="e">
        <v>#NUM!</v>
      </c>
      <c r="AH12" s="68" t="e">
        <v>#NUM!</v>
      </c>
      <c r="AI12" s="68" t="e">
        <v>#NUM!</v>
      </c>
      <c r="AJ12" s="68" t="e">
        <v>#NUM!</v>
      </c>
      <c r="AK12" s="68" t="e">
        <v>#NUM!</v>
      </c>
      <c r="AL12" s="68" t="e">
        <v>#NUM!</v>
      </c>
      <c r="AM12" s="68" t="e">
        <v>#NUM!</v>
      </c>
      <c r="AN12" s="68" t="e">
        <v>#NUM!</v>
      </c>
      <c r="AO12" s="68" t="e">
        <v>#NUM!</v>
      </c>
      <c r="AP12" s="68" t="e">
        <v>#NUM!</v>
      </c>
      <c r="AQ12" s="68" t="e">
        <v>#NUM!</v>
      </c>
      <c r="AR12" s="68" t="e">
        <v>#NUM!</v>
      </c>
      <c r="AS12" s="68" t="e">
        <v>#NUM!</v>
      </c>
      <c r="AT12" s="68" t="e">
        <v>#NUM!</v>
      </c>
      <c r="AU12" s="68" t="e">
        <v>#NUM!</v>
      </c>
      <c r="AV12" s="68" t="e">
        <v>#NUM!</v>
      </c>
      <c r="AW12" s="68" t="e">
        <v>#NUM!</v>
      </c>
      <c r="AX12" s="68" t="e">
        <v>#NUM!</v>
      </c>
      <c r="AY12" s="68" t="e">
        <v>#NUM!</v>
      </c>
      <c r="AZ12" s="68" t="e">
        <v>#NUM!</v>
      </c>
      <c r="BA12" s="68" t="e">
        <v>#NUM!</v>
      </c>
      <c r="BB12" s="68" t="e">
        <v>#NUM!</v>
      </c>
      <c r="BC12" s="68" t="e">
        <v>#NUM!</v>
      </c>
      <c r="BD12" s="68" t="e">
        <v>#NUM!</v>
      </c>
      <c r="BE12" s="68" t="e">
        <v>#NUM!</v>
      </c>
      <c r="BF12" s="68" t="e">
        <v>#NUM!</v>
      </c>
      <c r="BG12" s="68" t="e">
        <v>#NUM!</v>
      </c>
      <c r="BH12" s="68" t="e">
        <v>#NUM!</v>
      </c>
      <c r="BI12" s="68" t="e">
        <v>#NUM!</v>
      </c>
      <c r="BJ12" s="68" t="e">
        <v>#NUM!</v>
      </c>
      <c r="BK12" s="68" t="e">
        <v>#NUM!</v>
      </c>
      <c r="BL12" s="68" t="e">
        <v>#NUM!</v>
      </c>
      <c r="BM12" s="68" t="e">
        <v>#NUM!</v>
      </c>
      <c r="BN12" s="68" t="e">
        <v>#NUM!</v>
      </c>
      <c r="BO12" s="68" t="e">
        <v>#NUM!</v>
      </c>
      <c r="BP12" s="68" t="e">
        <v>#NUM!</v>
      </c>
      <c r="BQ12" s="68" t="e">
        <v>#NUM!</v>
      </c>
      <c r="BR12" s="68" t="e">
        <v>#NUM!</v>
      </c>
      <c r="BS12" s="68" t="e">
        <v>#NUM!</v>
      </c>
      <c r="BT12" s="68" t="e">
        <v>#NUM!</v>
      </c>
      <c r="BU12" s="68" t="e">
        <v>#NUM!</v>
      </c>
      <c r="BV12" s="68" t="e">
        <v>#NUM!</v>
      </c>
      <c r="BW12" s="68" t="e">
        <v>#NUM!</v>
      </c>
      <c r="BX12" s="68" t="e">
        <v>#NUM!</v>
      </c>
      <c r="BY12" s="68" t="e">
        <v>#NUM!</v>
      </c>
      <c r="BZ12" s="68" t="e">
        <v>#NUM!</v>
      </c>
      <c r="CA12" s="68" t="e">
        <v>#NUM!</v>
      </c>
      <c r="CB12" s="68" t="e">
        <v>#NUM!</v>
      </c>
      <c r="CC12" s="68" t="e">
        <v>#NUM!</v>
      </c>
    </row>
    <row r="13" spans="1:83" ht="33" customHeight="1" thickTop="1" thickBot="1" x14ac:dyDescent="0.5">
      <c r="B13" s="67">
        <f t="shared" si="5"/>
        <v>0</v>
      </c>
      <c r="C13" s="23">
        <v>6</v>
      </c>
      <c r="D13" s="22">
        <v>6</v>
      </c>
      <c r="E13" s="25">
        <f t="shared" si="2"/>
        <v>0</v>
      </c>
      <c r="F13" s="76" t="str">
        <f t="shared" si="3"/>
        <v>-</v>
      </c>
      <c r="H13" s="11" t="str">
        <f t="shared" si="6"/>
        <v xml:space="preserve"> - </v>
      </c>
      <c r="I13" s="41" t="str">
        <f t="shared" si="7"/>
        <v>-</v>
      </c>
      <c r="J13" s="41" t="str">
        <f t="shared" si="8"/>
        <v>-</v>
      </c>
      <c r="K13" s="13"/>
      <c r="L13" s="14"/>
      <c r="M13" s="14"/>
      <c r="N13" s="14"/>
      <c r="P13" s="12">
        <v>2.5</v>
      </c>
      <c r="R13" s="64" t="str">
        <v>⚅</v>
      </c>
      <c r="S13" s="72" t="str">
        <v>⚀</v>
      </c>
      <c r="T13" s="72" t="str">
        <v>⚅</v>
      </c>
      <c r="U13" s="12">
        <v>7</v>
      </c>
      <c r="V13" s="12">
        <v>7</v>
      </c>
      <c r="W13" s="12">
        <v>6</v>
      </c>
      <c r="X13" s="73">
        <v>0.16666666666666666</v>
      </c>
      <c r="Y13" s="74">
        <v>0</v>
      </c>
      <c r="Z13" s="74">
        <f t="shared" si="4"/>
        <v>0</v>
      </c>
      <c r="AA13" s="75">
        <v>0</v>
      </c>
      <c r="AB13" s="75">
        <f t="shared" si="0"/>
        <v>0</v>
      </c>
      <c r="AC13" s="75">
        <f t="shared" si="1"/>
        <v>0</v>
      </c>
      <c r="AE13" s="68" cm="1">
        <f t="array" ref="AE13:CC13">_xlfn.BINOM.DIST(_xlfn.ANCHORARRAY($AE$7),_n,X13,FALSE)</f>
        <v>1</v>
      </c>
      <c r="AF13" s="68" t="e">
        <v>#NUM!</v>
      </c>
      <c r="AG13" s="68" t="e">
        <v>#NUM!</v>
      </c>
      <c r="AH13" s="68" t="e">
        <v>#NUM!</v>
      </c>
      <c r="AI13" s="68" t="e">
        <v>#NUM!</v>
      </c>
      <c r="AJ13" s="68" t="e">
        <v>#NUM!</v>
      </c>
      <c r="AK13" s="68" t="e">
        <v>#NUM!</v>
      </c>
      <c r="AL13" s="68" t="e">
        <v>#NUM!</v>
      </c>
      <c r="AM13" s="68" t="e">
        <v>#NUM!</v>
      </c>
      <c r="AN13" s="68" t="e">
        <v>#NUM!</v>
      </c>
      <c r="AO13" s="68" t="e">
        <v>#NUM!</v>
      </c>
      <c r="AP13" s="68" t="e">
        <v>#NUM!</v>
      </c>
      <c r="AQ13" s="68" t="e">
        <v>#NUM!</v>
      </c>
      <c r="AR13" s="68" t="e">
        <v>#NUM!</v>
      </c>
      <c r="AS13" s="68" t="e">
        <v>#NUM!</v>
      </c>
      <c r="AT13" s="68" t="e">
        <v>#NUM!</v>
      </c>
      <c r="AU13" s="68" t="e">
        <v>#NUM!</v>
      </c>
      <c r="AV13" s="68" t="e">
        <v>#NUM!</v>
      </c>
      <c r="AW13" s="68" t="e">
        <v>#NUM!</v>
      </c>
      <c r="AX13" s="68" t="e">
        <v>#NUM!</v>
      </c>
      <c r="AY13" s="68" t="e">
        <v>#NUM!</v>
      </c>
      <c r="AZ13" s="68" t="e">
        <v>#NUM!</v>
      </c>
      <c r="BA13" s="68" t="e">
        <v>#NUM!</v>
      </c>
      <c r="BB13" s="68" t="e">
        <v>#NUM!</v>
      </c>
      <c r="BC13" s="68" t="e">
        <v>#NUM!</v>
      </c>
      <c r="BD13" s="68" t="e">
        <v>#NUM!</v>
      </c>
      <c r="BE13" s="68" t="e">
        <v>#NUM!</v>
      </c>
      <c r="BF13" s="68" t="e">
        <v>#NUM!</v>
      </c>
      <c r="BG13" s="68" t="e">
        <v>#NUM!</v>
      </c>
      <c r="BH13" s="68" t="e">
        <v>#NUM!</v>
      </c>
      <c r="BI13" s="68" t="e">
        <v>#NUM!</v>
      </c>
      <c r="BJ13" s="68" t="e">
        <v>#NUM!</v>
      </c>
      <c r="BK13" s="68" t="e">
        <v>#NUM!</v>
      </c>
      <c r="BL13" s="68" t="e">
        <v>#NUM!</v>
      </c>
      <c r="BM13" s="68" t="e">
        <v>#NUM!</v>
      </c>
      <c r="BN13" s="68" t="e">
        <v>#NUM!</v>
      </c>
      <c r="BO13" s="68" t="e">
        <v>#NUM!</v>
      </c>
      <c r="BP13" s="68" t="e">
        <v>#NUM!</v>
      </c>
      <c r="BQ13" s="68" t="e">
        <v>#NUM!</v>
      </c>
      <c r="BR13" s="68" t="e">
        <v>#NUM!</v>
      </c>
      <c r="BS13" s="68" t="e">
        <v>#NUM!</v>
      </c>
      <c r="BT13" s="68" t="e">
        <v>#NUM!</v>
      </c>
      <c r="BU13" s="68" t="e">
        <v>#NUM!</v>
      </c>
      <c r="BV13" s="68" t="e">
        <v>#NUM!</v>
      </c>
      <c r="BW13" s="68" t="e">
        <v>#NUM!</v>
      </c>
      <c r="BX13" s="68" t="e">
        <v>#NUM!</v>
      </c>
      <c r="BY13" s="68" t="e">
        <v>#NUM!</v>
      </c>
      <c r="BZ13" s="68" t="e">
        <v>#NUM!</v>
      </c>
      <c r="CA13" s="68" t="e">
        <v>#NUM!</v>
      </c>
      <c r="CB13" s="68" t="e">
        <v>#NUM!</v>
      </c>
      <c r="CC13" s="68" t="e">
        <v>#NUM!</v>
      </c>
    </row>
    <row r="14" spans="1:83" ht="33" customHeight="1" thickTop="1" thickBot="1" x14ac:dyDescent="0.3">
      <c r="B14" s="67">
        <f t="shared" si="5"/>
        <v>0</v>
      </c>
      <c r="C14" s="23">
        <v>7</v>
      </c>
      <c r="D14" s="22">
        <v>7</v>
      </c>
      <c r="E14" s="25">
        <f t="shared" si="2"/>
        <v>0</v>
      </c>
      <c r="F14" s="76" t="str">
        <f t="shared" si="3"/>
        <v>-</v>
      </c>
      <c r="H14" s="11" t="str">
        <f t="shared" si="6"/>
        <v xml:space="preserve"> - </v>
      </c>
      <c r="I14" s="41" t="str">
        <f t="shared" si="7"/>
        <v>-</v>
      </c>
      <c r="J14" s="41" t="str">
        <f t="shared" si="8"/>
        <v>-</v>
      </c>
      <c r="K14" s="13"/>
      <c r="L14" s="14"/>
      <c r="M14" s="14"/>
      <c r="N14" s="14"/>
      <c r="P14" s="12">
        <v>3</v>
      </c>
      <c r="S14" s="72" t="str">
        <v>⚁</v>
      </c>
      <c r="T14" s="72" t="str">
        <v>⚀</v>
      </c>
      <c r="U14" s="12">
        <v>3</v>
      </c>
      <c r="V14" s="12">
        <v>8</v>
      </c>
      <c r="W14" s="12">
        <v>5</v>
      </c>
      <c r="X14" s="73">
        <v>0.1388888888888889</v>
      </c>
      <c r="Y14" s="74">
        <v>0</v>
      </c>
      <c r="Z14" s="74">
        <f t="shared" si="4"/>
        <v>0</v>
      </c>
      <c r="AA14" s="75">
        <v>0</v>
      </c>
      <c r="AB14" s="75">
        <f t="shared" si="0"/>
        <v>0</v>
      </c>
      <c r="AC14" s="75">
        <f t="shared" si="1"/>
        <v>0</v>
      </c>
      <c r="AE14" s="68" cm="1">
        <f t="array" ref="AE14:CC14">_xlfn.BINOM.DIST(_xlfn.ANCHORARRAY($AE$7),_n,X14,FALSE)</f>
        <v>1</v>
      </c>
      <c r="AF14" s="68" t="e">
        <v>#NUM!</v>
      </c>
      <c r="AG14" s="68" t="e">
        <v>#NUM!</v>
      </c>
      <c r="AH14" s="68" t="e">
        <v>#NUM!</v>
      </c>
      <c r="AI14" s="68" t="e">
        <v>#NUM!</v>
      </c>
      <c r="AJ14" s="68" t="e">
        <v>#NUM!</v>
      </c>
      <c r="AK14" s="68" t="e">
        <v>#NUM!</v>
      </c>
      <c r="AL14" s="68" t="e">
        <v>#NUM!</v>
      </c>
      <c r="AM14" s="68" t="e">
        <v>#NUM!</v>
      </c>
      <c r="AN14" s="68" t="e">
        <v>#NUM!</v>
      </c>
      <c r="AO14" s="68" t="e">
        <v>#NUM!</v>
      </c>
      <c r="AP14" s="68" t="e">
        <v>#NUM!</v>
      </c>
      <c r="AQ14" s="68" t="e">
        <v>#NUM!</v>
      </c>
      <c r="AR14" s="68" t="e">
        <v>#NUM!</v>
      </c>
      <c r="AS14" s="68" t="e">
        <v>#NUM!</v>
      </c>
      <c r="AT14" s="68" t="e">
        <v>#NUM!</v>
      </c>
      <c r="AU14" s="68" t="e">
        <v>#NUM!</v>
      </c>
      <c r="AV14" s="68" t="e">
        <v>#NUM!</v>
      </c>
      <c r="AW14" s="68" t="e">
        <v>#NUM!</v>
      </c>
      <c r="AX14" s="68" t="e">
        <v>#NUM!</v>
      </c>
      <c r="AY14" s="68" t="e">
        <v>#NUM!</v>
      </c>
      <c r="AZ14" s="68" t="e">
        <v>#NUM!</v>
      </c>
      <c r="BA14" s="68" t="e">
        <v>#NUM!</v>
      </c>
      <c r="BB14" s="68" t="e">
        <v>#NUM!</v>
      </c>
      <c r="BC14" s="68" t="e">
        <v>#NUM!</v>
      </c>
      <c r="BD14" s="68" t="e">
        <v>#NUM!</v>
      </c>
      <c r="BE14" s="68" t="e">
        <v>#NUM!</v>
      </c>
      <c r="BF14" s="68" t="e">
        <v>#NUM!</v>
      </c>
      <c r="BG14" s="68" t="e">
        <v>#NUM!</v>
      </c>
      <c r="BH14" s="68" t="e">
        <v>#NUM!</v>
      </c>
      <c r="BI14" s="68" t="e">
        <v>#NUM!</v>
      </c>
      <c r="BJ14" s="68" t="e">
        <v>#NUM!</v>
      </c>
      <c r="BK14" s="68" t="e">
        <v>#NUM!</v>
      </c>
      <c r="BL14" s="68" t="e">
        <v>#NUM!</v>
      </c>
      <c r="BM14" s="68" t="e">
        <v>#NUM!</v>
      </c>
      <c r="BN14" s="68" t="e">
        <v>#NUM!</v>
      </c>
      <c r="BO14" s="68" t="e">
        <v>#NUM!</v>
      </c>
      <c r="BP14" s="68" t="e">
        <v>#NUM!</v>
      </c>
      <c r="BQ14" s="68" t="e">
        <v>#NUM!</v>
      </c>
      <c r="BR14" s="68" t="e">
        <v>#NUM!</v>
      </c>
      <c r="BS14" s="68" t="e">
        <v>#NUM!</v>
      </c>
      <c r="BT14" s="68" t="e">
        <v>#NUM!</v>
      </c>
      <c r="BU14" s="68" t="e">
        <v>#NUM!</v>
      </c>
      <c r="BV14" s="68" t="e">
        <v>#NUM!</v>
      </c>
      <c r="BW14" s="68" t="e">
        <v>#NUM!</v>
      </c>
      <c r="BX14" s="68" t="e">
        <v>#NUM!</v>
      </c>
      <c r="BY14" s="68" t="e">
        <v>#NUM!</v>
      </c>
      <c r="BZ14" s="68" t="e">
        <v>#NUM!</v>
      </c>
      <c r="CA14" s="68" t="e">
        <v>#NUM!</v>
      </c>
      <c r="CB14" s="68" t="e">
        <v>#NUM!</v>
      </c>
      <c r="CC14" s="68" t="e">
        <v>#NUM!</v>
      </c>
    </row>
    <row r="15" spans="1:83" ht="33" customHeight="1" thickTop="1" thickBot="1" x14ac:dyDescent="0.3">
      <c r="B15" s="67">
        <f t="shared" si="5"/>
        <v>0</v>
      </c>
      <c r="C15" s="23">
        <v>8</v>
      </c>
      <c r="D15" s="22">
        <v>8</v>
      </c>
      <c r="E15" s="25">
        <f t="shared" si="2"/>
        <v>0</v>
      </c>
      <c r="F15" s="76" t="str">
        <f t="shared" si="3"/>
        <v>-</v>
      </c>
      <c r="H15" s="11" t="str">
        <f t="shared" si="6"/>
        <v xml:space="preserve"> - </v>
      </c>
      <c r="I15" s="41" t="str">
        <f t="shared" si="7"/>
        <v>-</v>
      </c>
      <c r="J15" s="41" t="str">
        <f t="shared" si="8"/>
        <v>-</v>
      </c>
      <c r="K15" s="13"/>
      <c r="L15" s="14"/>
      <c r="M15" s="14"/>
      <c r="N15" s="14"/>
      <c r="P15" s="12">
        <v>3.5</v>
      </c>
      <c r="S15" s="72" t="str">
        <v>⚁</v>
      </c>
      <c r="T15" s="72" t="str">
        <v>⚁</v>
      </c>
      <c r="U15" s="12">
        <v>4</v>
      </c>
      <c r="V15" s="12">
        <v>9</v>
      </c>
      <c r="W15" s="12">
        <v>4</v>
      </c>
      <c r="X15" s="73">
        <v>0.1111111111111111</v>
      </c>
      <c r="Y15" s="74">
        <v>0</v>
      </c>
      <c r="Z15" s="74">
        <f t="shared" si="4"/>
        <v>0</v>
      </c>
      <c r="AA15" s="75">
        <v>0</v>
      </c>
      <c r="AB15" s="75">
        <f t="shared" si="0"/>
        <v>0</v>
      </c>
      <c r="AC15" s="75">
        <f t="shared" si="1"/>
        <v>0</v>
      </c>
      <c r="AE15" s="68" cm="1">
        <f t="array" ref="AE15:CC15">_xlfn.BINOM.DIST(_xlfn.ANCHORARRAY($AE$7),_n,X15,FALSE)</f>
        <v>1</v>
      </c>
      <c r="AF15" s="68" t="e">
        <v>#NUM!</v>
      </c>
      <c r="AG15" s="68" t="e">
        <v>#NUM!</v>
      </c>
      <c r="AH15" s="68" t="e">
        <v>#NUM!</v>
      </c>
      <c r="AI15" s="68" t="e">
        <v>#NUM!</v>
      </c>
      <c r="AJ15" s="68" t="e">
        <v>#NUM!</v>
      </c>
      <c r="AK15" s="68" t="e">
        <v>#NUM!</v>
      </c>
      <c r="AL15" s="68" t="e">
        <v>#NUM!</v>
      </c>
      <c r="AM15" s="68" t="e">
        <v>#NUM!</v>
      </c>
      <c r="AN15" s="68" t="e">
        <v>#NUM!</v>
      </c>
      <c r="AO15" s="68" t="e">
        <v>#NUM!</v>
      </c>
      <c r="AP15" s="68" t="e">
        <v>#NUM!</v>
      </c>
      <c r="AQ15" s="68" t="e">
        <v>#NUM!</v>
      </c>
      <c r="AR15" s="68" t="e">
        <v>#NUM!</v>
      </c>
      <c r="AS15" s="68" t="e">
        <v>#NUM!</v>
      </c>
      <c r="AT15" s="68" t="e">
        <v>#NUM!</v>
      </c>
      <c r="AU15" s="68" t="e">
        <v>#NUM!</v>
      </c>
      <c r="AV15" s="68" t="e">
        <v>#NUM!</v>
      </c>
      <c r="AW15" s="68" t="e">
        <v>#NUM!</v>
      </c>
      <c r="AX15" s="68" t="e">
        <v>#NUM!</v>
      </c>
      <c r="AY15" s="68" t="e">
        <v>#NUM!</v>
      </c>
      <c r="AZ15" s="68" t="e">
        <v>#NUM!</v>
      </c>
      <c r="BA15" s="68" t="e">
        <v>#NUM!</v>
      </c>
      <c r="BB15" s="68" t="e">
        <v>#NUM!</v>
      </c>
      <c r="BC15" s="68" t="e">
        <v>#NUM!</v>
      </c>
      <c r="BD15" s="68" t="e">
        <v>#NUM!</v>
      </c>
      <c r="BE15" s="68" t="e">
        <v>#NUM!</v>
      </c>
      <c r="BF15" s="68" t="e">
        <v>#NUM!</v>
      </c>
      <c r="BG15" s="68" t="e">
        <v>#NUM!</v>
      </c>
      <c r="BH15" s="68" t="e">
        <v>#NUM!</v>
      </c>
      <c r="BI15" s="68" t="e">
        <v>#NUM!</v>
      </c>
      <c r="BJ15" s="68" t="e">
        <v>#NUM!</v>
      </c>
      <c r="BK15" s="68" t="e">
        <v>#NUM!</v>
      </c>
      <c r="BL15" s="68" t="e">
        <v>#NUM!</v>
      </c>
      <c r="BM15" s="68" t="e">
        <v>#NUM!</v>
      </c>
      <c r="BN15" s="68" t="e">
        <v>#NUM!</v>
      </c>
      <c r="BO15" s="68" t="e">
        <v>#NUM!</v>
      </c>
      <c r="BP15" s="68" t="e">
        <v>#NUM!</v>
      </c>
      <c r="BQ15" s="68" t="e">
        <v>#NUM!</v>
      </c>
      <c r="BR15" s="68" t="e">
        <v>#NUM!</v>
      </c>
      <c r="BS15" s="68" t="e">
        <v>#NUM!</v>
      </c>
      <c r="BT15" s="68" t="e">
        <v>#NUM!</v>
      </c>
      <c r="BU15" s="68" t="e">
        <v>#NUM!</v>
      </c>
      <c r="BV15" s="68" t="e">
        <v>#NUM!</v>
      </c>
      <c r="BW15" s="68" t="e">
        <v>#NUM!</v>
      </c>
      <c r="BX15" s="68" t="e">
        <v>#NUM!</v>
      </c>
      <c r="BY15" s="68" t="e">
        <v>#NUM!</v>
      </c>
      <c r="BZ15" s="68" t="e">
        <v>#NUM!</v>
      </c>
      <c r="CA15" s="68" t="e">
        <v>#NUM!</v>
      </c>
      <c r="CB15" s="68" t="e">
        <v>#NUM!</v>
      </c>
      <c r="CC15" s="68" t="e">
        <v>#NUM!</v>
      </c>
    </row>
    <row r="16" spans="1:83" ht="33" customHeight="1" thickTop="1" thickBot="1" x14ac:dyDescent="0.3">
      <c r="B16" s="67">
        <f t="shared" si="5"/>
        <v>0</v>
      </c>
      <c r="C16" s="23">
        <v>9</v>
      </c>
      <c r="D16" s="22">
        <v>9</v>
      </c>
      <c r="E16" s="25">
        <f t="shared" si="2"/>
        <v>0</v>
      </c>
      <c r="F16" s="76" t="str">
        <f t="shared" si="3"/>
        <v>-</v>
      </c>
      <c r="H16" s="11" t="str">
        <f t="shared" si="6"/>
        <v xml:space="preserve"> - </v>
      </c>
      <c r="I16" s="41" t="str">
        <f t="shared" si="7"/>
        <v>-</v>
      </c>
      <c r="J16" s="41" t="str">
        <f t="shared" si="8"/>
        <v>-</v>
      </c>
      <c r="K16" s="13"/>
      <c r="L16" s="14"/>
      <c r="M16" s="14"/>
      <c r="N16" s="14"/>
      <c r="P16" s="12"/>
      <c r="S16" s="72" t="str">
        <v>⚁</v>
      </c>
      <c r="T16" s="72" t="str">
        <v>⚂</v>
      </c>
      <c r="U16" s="12">
        <v>5</v>
      </c>
      <c r="V16" s="12">
        <v>10</v>
      </c>
      <c r="W16" s="12">
        <v>3</v>
      </c>
      <c r="X16" s="73">
        <v>8.3333333333333329E-2</v>
      </c>
      <c r="Y16" s="74">
        <v>0</v>
      </c>
      <c r="Z16" s="74">
        <f t="shared" si="4"/>
        <v>0</v>
      </c>
      <c r="AA16" s="75">
        <v>0</v>
      </c>
      <c r="AB16" s="75">
        <f t="shared" si="0"/>
        <v>0</v>
      </c>
      <c r="AC16" s="75">
        <f t="shared" si="1"/>
        <v>0</v>
      </c>
      <c r="AE16" s="68" cm="1">
        <f t="array" ref="AE16:CC16">_xlfn.BINOM.DIST(_xlfn.ANCHORARRAY($AE$7),_n,X16,FALSE)</f>
        <v>1</v>
      </c>
      <c r="AF16" s="68" t="e">
        <v>#NUM!</v>
      </c>
      <c r="AG16" s="68" t="e">
        <v>#NUM!</v>
      </c>
      <c r="AH16" s="68" t="e">
        <v>#NUM!</v>
      </c>
      <c r="AI16" s="68" t="e">
        <v>#NUM!</v>
      </c>
      <c r="AJ16" s="68" t="e">
        <v>#NUM!</v>
      </c>
      <c r="AK16" s="68" t="e">
        <v>#NUM!</v>
      </c>
      <c r="AL16" s="68" t="e">
        <v>#NUM!</v>
      </c>
      <c r="AM16" s="68" t="e">
        <v>#NUM!</v>
      </c>
      <c r="AN16" s="68" t="e">
        <v>#NUM!</v>
      </c>
      <c r="AO16" s="68" t="e">
        <v>#NUM!</v>
      </c>
      <c r="AP16" s="68" t="e">
        <v>#NUM!</v>
      </c>
      <c r="AQ16" s="68" t="e">
        <v>#NUM!</v>
      </c>
      <c r="AR16" s="68" t="e">
        <v>#NUM!</v>
      </c>
      <c r="AS16" s="68" t="e">
        <v>#NUM!</v>
      </c>
      <c r="AT16" s="68" t="e">
        <v>#NUM!</v>
      </c>
      <c r="AU16" s="68" t="e">
        <v>#NUM!</v>
      </c>
      <c r="AV16" s="68" t="e">
        <v>#NUM!</v>
      </c>
      <c r="AW16" s="68" t="e">
        <v>#NUM!</v>
      </c>
      <c r="AX16" s="68" t="e">
        <v>#NUM!</v>
      </c>
      <c r="AY16" s="68" t="e">
        <v>#NUM!</v>
      </c>
      <c r="AZ16" s="68" t="e">
        <v>#NUM!</v>
      </c>
      <c r="BA16" s="68" t="e">
        <v>#NUM!</v>
      </c>
      <c r="BB16" s="68" t="e">
        <v>#NUM!</v>
      </c>
      <c r="BC16" s="68" t="e">
        <v>#NUM!</v>
      </c>
      <c r="BD16" s="68" t="e">
        <v>#NUM!</v>
      </c>
      <c r="BE16" s="68" t="e">
        <v>#NUM!</v>
      </c>
      <c r="BF16" s="68" t="e">
        <v>#NUM!</v>
      </c>
      <c r="BG16" s="68" t="e">
        <v>#NUM!</v>
      </c>
      <c r="BH16" s="68" t="e">
        <v>#NUM!</v>
      </c>
      <c r="BI16" s="68" t="e">
        <v>#NUM!</v>
      </c>
      <c r="BJ16" s="68" t="e">
        <v>#NUM!</v>
      </c>
      <c r="BK16" s="68" t="e">
        <v>#NUM!</v>
      </c>
      <c r="BL16" s="68" t="e">
        <v>#NUM!</v>
      </c>
      <c r="BM16" s="68" t="e">
        <v>#NUM!</v>
      </c>
      <c r="BN16" s="68" t="e">
        <v>#NUM!</v>
      </c>
      <c r="BO16" s="68" t="e">
        <v>#NUM!</v>
      </c>
      <c r="BP16" s="68" t="e">
        <v>#NUM!</v>
      </c>
      <c r="BQ16" s="68" t="e">
        <v>#NUM!</v>
      </c>
      <c r="BR16" s="68" t="e">
        <v>#NUM!</v>
      </c>
      <c r="BS16" s="68" t="e">
        <v>#NUM!</v>
      </c>
      <c r="BT16" s="68" t="e">
        <v>#NUM!</v>
      </c>
      <c r="BU16" s="68" t="e">
        <v>#NUM!</v>
      </c>
      <c r="BV16" s="68" t="e">
        <v>#NUM!</v>
      </c>
      <c r="BW16" s="68" t="e">
        <v>#NUM!</v>
      </c>
      <c r="BX16" s="68" t="e">
        <v>#NUM!</v>
      </c>
      <c r="BY16" s="68" t="e">
        <v>#NUM!</v>
      </c>
      <c r="BZ16" s="68" t="e">
        <v>#NUM!</v>
      </c>
      <c r="CA16" s="68" t="e">
        <v>#NUM!</v>
      </c>
      <c r="CB16" s="68" t="e">
        <v>#NUM!</v>
      </c>
      <c r="CC16" s="68" t="e">
        <v>#NUM!</v>
      </c>
    </row>
    <row r="17" spans="2:81" ht="33" customHeight="1" thickTop="1" thickBot="1" x14ac:dyDescent="0.3">
      <c r="B17" s="67">
        <f t="shared" si="5"/>
        <v>0</v>
      </c>
      <c r="C17" s="23">
        <v>10</v>
      </c>
      <c r="D17" s="22">
        <v>10</v>
      </c>
      <c r="E17" s="25">
        <f t="shared" si="2"/>
        <v>0</v>
      </c>
      <c r="F17" s="76" t="str">
        <f t="shared" si="3"/>
        <v>-</v>
      </c>
      <c r="H17" s="11" t="str">
        <f t="shared" si="6"/>
        <v xml:space="preserve"> - </v>
      </c>
      <c r="I17" s="41" t="str">
        <f t="shared" si="7"/>
        <v>-</v>
      </c>
      <c r="J17" s="41" t="str">
        <f t="shared" si="8"/>
        <v>-</v>
      </c>
      <c r="K17" s="13"/>
      <c r="L17" s="14"/>
      <c r="M17" s="14"/>
      <c r="N17" s="14"/>
      <c r="P17" s="12"/>
      <c r="S17" s="72" t="str">
        <v>⚁</v>
      </c>
      <c r="T17" s="72" t="str">
        <v>⚃</v>
      </c>
      <c r="U17" s="12">
        <v>6</v>
      </c>
      <c r="V17" s="12">
        <v>11</v>
      </c>
      <c r="W17" s="12">
        <v>2</v>
      </c>
      <c r="X17" s="73">
        <v>5.5555555555555552E-2</v>
      </c>
      <c r="Y17" s="74">
        <v>0</v>
      </c>
      <c r="Z17" s="74">
        <f t="shared" si="4"/>
        <v>0</v>
      </c>
      <c r="AA17" s="75">
        <v>0</v>
      </c>
      <c r="AB17" s="75">
        <f t="shared" si="0"/>
        <v>0</v>
      </c>
      <c r="AC17" s="75">
        <f t="shared" si="1"/>
        <v>0</v>
      </c>
      <c r="AE17" s="68" cm="1">
        <f t="array" ref="AE17:CC17">_xlfn.BINOM.DIST(_xlfn.ANCHORARRAY($AE$7),_n,X17,FALSE)</f>
        <v>1</v>
      </c>
      <c r="AF17" s="68" t="e">
        <v>#NUM!</v>
      </c>
      <c r="AG17" s="68" t="e">
        <v>#NUM!</v>
      </c>
      <c r="AH17" s="68" t="e">
        <v>#NUM!</v>
      </c>
      <c r="AI17" s="68" t="e">
        <v>#NUM!</v>
      </c>
      <c r="AJ17" s="68" t="e">
        <v>#NUM!</v>
      </c>
      <c r="AK17" s="68" t="e">
        <v>#NUM!</v>
      </c>
      <c r="AL17" s="68" t="e">
        <v>#NUM!</v>
      </c>
      <c r="AM17" s="68" t="e">
        <v>#NUM!</v>
      </c>
      <c r="AN17" s="68" t="e">
        <v>#NUM!</v>
      </c>
      <c r="AO17" s="68" t="e">
        <v>#NUM!</v>
      </c>
      <c r="AP17" s="68" t="e">
        <v>#NUM!</v>
      </c>
      <c r="AQ17" s="68" t="e">
        <v>#NUM!</v>
      </c>
      <c r="AR17" s="68" t="e">
        <v>#NUM!</v>
      </c>
      <c r="AS17" s="68" t="e">
        <v>#NUM!</v>
      </c>
      <c r="AT17" s="68" t="e">
        <v>#NUM!</v>
      </c>
      <c r="AU17" s="68" t="e">
        <v>#NUM!</v>
      </c>
      <c r="AV17" s="68" t="e">
        <v>#NUM!</v>
      </c>
      <c r="AW17" s="68" t="e">
        <v>#NUM!</v>
      </c>
      <c r="AX17" s="68" t="e">
        <v>#NUM!</v>
      </c>
      <c r="AY17" s="68" t="e">
        <v>#NUM!</v>
      </c>
      <c r="AZ17" s="68" t="e">
        <v>#NUM!</v>
      </c>
      <c r="BA17" s="68" t="e">
        <v>#NUM!</v>
      </c>
      <c r="BB17" s="68" t="e">
        <v>#NUM!</v>
      </c>
      <c r="BC17" s="68" t="e">
        <v>#NUM!</v>
      </c>
      <c r="BD17" s="68" t="e">
        <v>#NUM!</v>
      </c>
      <c r="BE17" s="68" t="e">
        <v>#NUM!</v>
      </c>
      <c r="BF17" s="68" t="e">
        <v>#NUM!</v>
      </c>
      <c r="BG17" s="68" t="e">
        <v>#NUM!</v>
      </c>
      <c r="BH17" s="68" t="e">
        <v>#NUM!</v>
      </c>
      <c r="BI17" s="68" t="e">
        <v>#NUM!</v>
      </c>
      <c r="BJ17" s="68" t="e">
        <v>#NUM!</v>
      </c>
      <c r="BK17" s="68" t="e">
        <v>#NUM!</v>
      </c>
      <c r="BL17" s="68" t="e">
        <v>#NUM!</v>
      </c>
      <c r="BM17" s="68" t="e">
        <v>#NUM!</v>
      </c>
      <c r="BN17" s="68" t="e">
        <v>#NUM!</v>
      </c>
      <c r="BO17" s="68" t="e">
        <v>#NUM!</v>
      </c>
      <c r="BP17" s="68" t="e">
        <v>#NUM!</v>
      </c>
      <c r="BQ17" s="68" t="e">
        <v>#NUM!</v>
      </c>
      <c r="BR17" s="68" t="e">
        <v>#NUM!</v>
      </c>
      <c r="BS17" s="68" t="e">
        <v>#NUM!</v>
      </c>
      <c r="BT17" s="68" t="e">
        <v>#NUM!</v>
      </c>
      <c r="BU17" s="68" t="e">
        <v>#NUM!</v>
      </c>
      <c r="BV17" s="68" t="e">
        <v>#NUM!</v>
      </c>
      <c r="BW17" s="68" t="e">
        <v>#NUM!</v>
      </c>
      <c r="BX17" s="68" t="e">
        <v>#NUM!</v>
      </c>
      <c r="BY17" s="68" t="e">
        <v>#NUM!</v>
      </c>
      <c r="BZ17" s="68" t="e">
        <v>#NUM!</v>
      </c>
      <c r="CA17" s="68" t="e">
        <v>#NUM!</v>
      </c>
      <c r="CB17" s="68" t="e">
        <v>#NUM!</v>
      </c>
      <c r="CC17" s="68" t="e">
        <v>#NUM!</v>
      </c>
    </row>
    <row r="18" spans="2:81" ht="33" customHeight="1" thickTop="1" thickBot="1" x14ac:dyDescent="0.3">
      <c r="B18" s="67">
        <f t="shared" si="5"/>
        <v>0</v>
      </c>
      <c r="C18" s="23">
        <v>11</v>
      </c>
      <c r="D18" s="22">
        <v>11</v>
      </c>
      <c r="E18" s="25">
        <f t="shared" si="2"/>
        <v>0</v>
      </c>
      <c r="F18" s="76" t="str">
        <f t="shared" si="3"/>
        <v>-</v>
      </c>
      <c r="H18" s="11" t="str">
        <f t="shared" si="6"/>
        <v xml:space="preserve"> - </v>
      </c>
      <c r="I18" s="41" t="str">
        <f t="shared" si="7"/>
        <v>-</v>
      </c>
      <c r="J18" s="41" t="str">
        <f t="shared" si="8"/>
        <v>-</v>
      </c>
      <c r="K18" s="13"/>
      <c r="L18" s="14"/>
      <c r="M18" s="14"/>
      <c r="N18" s="14"/>
      <c r="P18" s="12"/>
      <c r="S18" s="72" t="str">
        <v>⚁</v>
      </c>
      <c r="T18" s="72" t="str">
        <v>⚄</v>
      </c>
      <c r="U18" s="12">
        <v>7</v>
      </c>
      <c r="V18" s="12">
        <v>12</v>
      </c>
      <c r="W18" s="12">
        <v>1</v>
      </c>
      <c r="X18" s="73">
        <v>2.7777777777777776E-2</v>
      </c>
      <c r="Y18" s="74">
        <v>0</v>
      </c>
      <c r="Z18" s="74">
        <f t="shared" si="4"/>
        <v>0</v>
      </c>
      <c r="AA18" s="75">
        <v>0</v>
      </c>
      <c r="AB18" s="75">
        <f t="shared" si="0"/>
        <v>0</v>
      </c>
      <c r="AC18" s="75">
        <f t="shared" si="1"/>
        <v>0</v>
      </c>
      <c r="AE18" s="68" cm="1">
        <f t="array" ref="AE18:CC18">_xlfn.BINOM.DIST(_xlfn.ANCHORARRAY($AE$7),_n,X18,FALSE)</f>
        <v>1</v>
      </c>
      <c r="AF18" s="68" t="e">
        <v>#NUM!</v>
      </c>
      <c r="AG18" s="68" t="e">
        <v>#NUM!</v>
      </c>
      <c r="AH18" s="68" t="e">
        <v>#NUM!</v>
      </c>
      <c r="AI18" s="68" t="e">
        <v>#NUM!</v>
      </c>
      <c r="AJ18" s="68" t="e">
        <v>#NUM!</v>
      </c>
      <c r="AK18" s="68" t="e">
        <v>#NUM!</v>
      </c>
      <c r="AL18" s="68" t="e">
        <v>#NUM!</v>
      </c>
      <c r="AM18" s="68" t="e">
        <v>#NUM!</v>
      </c>
      <c r="AN18" s="68" t="e">
        <v>#NUM!</v>
      </c>
      <c r="AO18" s="68" t="e">
        <v>#NUM!</v>
      </c>
      <c r="AP18" s="68" t="e">
        <v>#NUM!</v>
      </c>
      <c r="AQ18" s="68" t="e">
        <v>#NUM!</v>
      </c>
      <c r="AR18" s="68" t="e">
        <v>#NUM!</v>
      </c>
      <c r="AS18" s="68" t="e">
        <v>#NUM!</v>
      </c>
      <c r="AT18" s="68" t="e">
        <v>#NUM!</v>
      </c>
      <c r="AU18" s="68" t="e">
        <v>#NUM!</v>
      </c>
      <c r="AV18" s="68" t="e">
        <v>#NUM!</v>
      </c>
      <c r="AW18" s="68" t="e">
        <v>#NUM!</v>
      </c>
      <c r="AX18" s="68" t="e">
        <v>#NUM!</v>
      </c>
      <c r="AY18" s="68" t="e">
        <v>#NUM!</v>
      </c>
      <c r="AZ18" s="68" t="e">
        <v>#NUM!</v>
      </c>
      <c r="BA18" s="68" t="e">
        <v>#NUM!</v>
      </c>
      <c r="BB18" s="68" t="e">
        <v>#NUM!</v>
      </c>
      <c r="BC18" s="68" t="e">
        <v>#NUM!</v>
      </c>
      <c r="BD18" s="68" t="e">
        <v>#NUM!</v>
      </c>
      <c r="BE18" s="68" t="e">
        <v>#NUM!</v>
      </c>
      <c r="BF18" s="68" t="e">
        <v>#NUM!</v>
      </c>
      <c r="BG18" s="68" t="e">
        <v>#NUM!</v>
      </c>
      <c r="BH18" s="68" t="e">
        <v>#NUM!</v>
      </c>
      <c r="BI18" s="68" t="e">
        <v>#NUM!</v>
      </c>
      <c r="BJ18" s="68" t="e">
        <v>#NUM!</v>
      </c>
      <c r="BK18" s="68" t="e">
        <v>#NUM!</v>
      </c>
      <c r="BL18" s="68" t="e">
        <v>#NUM!</v>
      </c>
      <c r="BM18" s="68" t="e">
        <v>#NUM!</v>
      </c>
      <c r="BN18" s="68" t="e">
        <v>#NUM!</v>
      </c>
      <c r="BO18" s="68" t="e">
        <v>#NUM!</v>
      </c>
      <c r="BP18" s="68" t="e">
        <v>#NUM!</v>
      </c>
      <c r="BQ18" s="68" t="e">
        <v>#NUM!</v>
      </c>
      <c r="BR18" s="68" t="e">
        <v>#NUM!</v>
      </c>
      <c r="BS18" s="68" t="e">
        <v>#NUM!</v>
      </c>
      <c r="BT18" s="68" t="e">
        <v>#NUM!</v>
      </c>
      <c r="BU18" s="68" t="e">
        <v>#NUM!</v>
      </c>
      <c r="BV18" s="68" t="e">
        <v>#NUM!</v>
      </c>
      <c r="BW18" s="68" t="e">
        <v>#NUM!</v>
      </c>
      <c r="BX18" s="68" t="e">
        <v>#NUM!</v>
      </c>
      <c r="BY18" s="68" t="e">
        <v>#NUM!</v>
      </c>
      <c r="BZ18" s="68" t="e">
        <v>#NUM!</v>
      </c>
      <c r="CA18" s="68" t="e">
        <v>#NUM!</v>
      </c>
      <c r="CB18" s="68" t="e">
        <v>#NUM!</v>
      </c>
      <c r="CC18" s="68" t="e">
        <v>#NUM!</v>
      </c>
    </row>
    <row r="19" spans="2:81" ht="33" customHeight="1" thickTop="1" thickBot="1" x14ac:dyDescent="0.3">
      <c r="B19" s="67">
        <f t="shared" si="5"/>
        <v>0</v>
      </c>
      <c r="C19" s="23">
        <v>12</v>
      </c>
      <c r="D19" s="22">
        <v>12</v>
      </c>
      <c r="E19" s="25">
        <f t="shared" si="2"/>
        <v>0</v>
      </c>
      <c r="F19" s="76" t="str">
        <f t="shared" si="3"/>
        <v>-</v>
      </c>
      <c r="H19" s="11" t="str">
        <f t="shared" si="6"/>
        <v xml:space="preserve"> - </v>
      </c>
      <c r="I19" s="41" t="str">
        <f t="shared" si="7"/>
        <v>-</v>
      </c>
      <c r="J19" s="41" t="str">
        <f t="shared" si="8"/>
        <v>-</v>
      </c>
      <c r="K19" s="13"/>
      <c r="L19" s="14"/>
      <c r="M19" s="14"/>
      <c r="N19" s="14"/>
      <c r="Q19" s="6"/>
      <c r="S19" s="72" t="str">
        <v>⚁</v>
      </c>
      <c r="T19" s="72" t="str">
        <v>⚅</v>
      </c>
      <c r="U19" s="12">
        <v>8</v>
      </c>
      <c r="V19" s="65" t="s">
        <v>43</v>
      </c>
      <c r="W19" s="8">
        <f>SUM(W8:W18)</f>
        <v>36</v>
      </c>
    </row>
    <row r="20" spans="2:81" ht="19.5" thickTop="1" x14ac:dyDescent="0.25">
      <c r="B20" s="10"/>
      <c r="C20" s="10"/>
      <c r="D20" s="10"/>
      <c r="E20" s="70" t="str">
        <f>REPT("....|",10)</f>
        <v>....|....|....|....|....|....|....|....|....|....|</v>
      </c>
      <c r="F20" s="10"/>
      <c r="L20" s="14"/>
      <c r="M20" s="14"/>
      <c r="N20" s="14"/>
      <c r="S20" s="72" t="str">
        <v>⚂</v>
      </c>
      <c r="T20" s="72" t="str">
        <v>⚀</v>
      </c>
      <c r="U20" s="12">
        <v>4</v>
      </c>
    </row>
    <row r="21" spans="2:81" ht="18.75" x14ac:dyDescent="0.25">
      <c r="B21" s="2"/>
      <c r="L21" s="14"/>
      <c r="M21" s="14"/>
      <c r="N21" s="14"/>
      <c r="P21" s="5" t="s">
        <v>0</v>
      </c>
      <c r="Q21" s="6">
        <v>50</v>
      </c>
      <c r="S21" s="72" t="str">
        <v>⚂</v>
      </c>
      <c r="T21" s="72" t="str">
        <v>⚁</v>
      </c>
      <c r="U21" s="12">
        <v>5</v>
      </c>
    </row>
    <row r="22" spans="2:81" ht="18.75" x14ac:dyDescent="0.25">
      <c r="B22" s="43"/>
      <c r="C22" s="44"/>
      <c r="L22" s="14"/>
      <c r="M22" s="14"/>
      <c r="N22" s="14"/>
      <c r="P22" s="9" t="s">
        <v>23</v>
      </c>
      <c r="Q22">
        <f>F4*1/6*5/6</f>
        <v>0</v>
      </c>
      <c r="S22" s="72" t="str">
        <v>⚂</v>
      </c>
      <c r="T22" s="72" t="str">
        <v>⚂</v>
      </c>
      <c r="U22" s="12">
        <v>6</v>
      </c>
    </row>
    <row r="23" spans="2:81" ht="18.75" x14ac:dyDescent="0.25">
      <c r="B23" s="44"/>
      <c r="C23" s="44"/>
      <c r="L23" s="14"/>
      <c r="M23" s="14"/>
      <c r="N23" s="14"/>
      <c r="P23" s="9" t="s">
        <v>7</v>
      </c>
      <c r="Q23">
        <f>SQRT(Q22)</f>
        <v>0</v>
      </c>
      <c r="S23" s="72" t="str">
        <v>⚂</v>
      </c>
      <c r="T23" s="72" t="str">
        <v>⚃</v>
      </c>
      <c r="U23" s="12">
        <v>7</v>
      </c>
    </row>
    <row r="24" spans="2:81" ht="18.75" x14ac:dyDescent="0.25">
      <c r="B24" s="62" t="s">
        <v>14</v>
      </c>
      <c r="C24" s="63"/>
      <c r="D24" s="63"/>
      <c r="E24" s="63"/>
      <c r="L24" s="14"/>
      <c r="M24" s="14"/>
      <c r="N24" s="14"/>
      <c r="P24" s="15" t="s">
        <v>6</v>
      </c>
      <c r="Q24" s="16"/>
      <c r="S24" s="72" t="str">
        <v>⚂</v>
      </c>
      <c r="T24" s="72" t="str">
        <v>⚄</v>
      </c>
      <c r="U24" s="12">
        <v>8</v>
      </c>
    </row>
    <row r="25" spans="2:81" ht="18.75" x14ac:dyDescent="0.25">
      <c r="B25" s="62" t="s">
        <v>15</v>
      </c>
      <c r="C25" s="63"/>
      <c r="D25" s="63"/>
      <c r="E25" s="63"/>
      <c r="L25" s="14"/>
      <c r="M25" s="14"/>
      <c r="N25" s="14"/>
      <c r="P25" s="17" t="s">
        <v>4</v>
      </c>
      <c r="Q25" s="17" t="s">
        <v>5</v>
      </c>
      <c r="S25" s="72" t="str">
        <v>⚂</v>
      </c>
      <c r="T25" s="72" t="str">
        <v>⚅</v>
      </c>
      <c r="U25" s="12">
        <v>9</v>
      </c>
    </row>
    <row r="26" spans="2:81" ht="18.75" x14ac:dyDescent="0.25">
      <c r="B26" s="63"/>
      <c r="C26" s="63" t="s">
        <v>12</v>
      </c>
      <c r="D26" s="63"/>
      <c r="E26" s="63"/>
      <c r="L26" s="14"/>
      <c r="M26" s="14"/>
      <c r="N26" s="14"/>
      <c r="P26" s="14" cm="1">
        <f t="array" ref="P26:P46">_xlfn.SEQUENCE(21,,0,1)</f>
        <v>0</v>
      </c>
      <c r="Q26" s="14" cm="1">
        <f t="array" ref="Q26:Q46">IFERROR(_xlfn.BINOM.DIST(_xlfn.ANCHORARRAY(P26), $F$4, 1/6, FALSE),0)</f>
        <v>1</v>
      </c>
      <c r="S26" s="72" t="str">
        <v>⚃</v>
      </c>
      <c r="T26" s="72" t="str">
        <v>⚀</v>
      </c>
      <c r="U26" s="12">
        <v>5</v>
      </c>
    </row>
    <row r="27" spans="2:81" ht="18.75" x14ac:dyDescent="0.25">
      <c r="B27" s="63"/>
      <c r="C27" s="63" t="s">
        <v>57</v>
      </c>
      <c r="D27" s="63"/>
      <c r="E27" s="63"/>
      <c r="L27" s="14"/>
      <c r="M27" s="14"/>
      <c r="N27" s="14"/>
      <c r="P27" s="14">
        <v>1</v>
      </c>
      <c r="Q27" s="14">
        <v>0</v>
      </c>
      <c r="S27" s="72" t="str">
        <v>⚃</v>
      </c>
      <c r="T27" s="72" t="str">
        <v>⚁</v>
      </c>
      <c r="U27" s="12">
        <v>6</v>
      </c>
    </row>
    <row r="28" spans="2:81" ht="18.75" x14ac:dyDescent="0.25">
      <c r="B28" s="63"/>
      <c r="C28" s="63" t="s">
        <v>58</v>
      </c>
      <c r="D28" s="63"/>
      <c r="E28" s="63"/>
      <c r="L28" s="14"/>
      <c r="M28" s="14"/>
      <c r="N28" s="14"/>
      <c r="P28" s="14">
        <v>2</v>
      </c>
      <c r="Q28" s="14">
        <v>0</v>
      </c>
      <c r="S28" s="72" t="str">
        <v>⚃</v>
      </c>
      <c r="T28" s="72" t="str">
        <v>⚂</v>
      </c>
      <c r="U28" s="12">
        <v>7</v>
      </c>
    </row>
    <row r="29" spans="2:81" ht="18.75" x14ac:dyDescent="0.25">
      <c r="B29" s="63"/>
      <c r="C29" s="63" t="s">
        <v>59</v>
      </c>
      <c r="D29" s="63"/>
      <c r="E29" s="63"/>
      <c r="L29" s="14"/>
      <c r="M29" s="14"/>
      <c r="N29" s="14"/>
      <c r="P29" s="14">
        <v>3</v>
      </c>
      <c r="Q29" s="14">
        <v>0</v>
      </c>
      <c r="S29" s="72" t="str">
        <v>⚃</v>
      </c>
      <c r="T29" s="72" t="str">
        <v>⚃</v>
      </c>
      <c r="U29" s="12">
        <v>8</v>
      </c>
    </row>
    <row r="30" spans="2:81" ht="18.75" x14ac:dyDescent="0.25">
      <c r="B30" s="62" t="s">
        <v>16</v>
      </c>
      <c r="C30" s="63"/>
      <c r="D30" s="63"/>
      <c r="E30" s="63"/>
      <c r="L30" s="14"/>
      <c r="M30" s="14"/>
      <c r="N30" s="14"/>
      <c r="P30" s="14">
        <v>4</v>
      </c>
      <c r="Q30" s="14">
        <v>0</v>
      </c>
      <c r="S30" s="72" t="str">
        <v>⚃</v>
      </c>
      <c r="T30" s="72" t="str">
        <v>⚄</v>
      </c>
      <c r="U30" s="12">
        <v>9</v>
      </c>
    </row>
    <row r="31" spans="2:81" ht="18.75" x14ac:dyDescent="0.25">
      <c r="B31" s="62" t="s">
        <v>60</v>
      </c>
      <c r="C31" s="63"/>
      <c r="D31" s="63"/>
      <c r="E31" s="63"/>
      <c r="F31" s="63"/>
      <c r="G31" s="63"/>
      <c r="H31" s="63"/>
      <c r="I31" s="61"/>
      <c r="L31" s="14"/>
      <c r="M31" s="14"/>
      <c r="N31" s="14"/>
      <c r="P31" s="14">
        <v>5</v>
      </c>
      <c r="Q31" s="14">
        <v>0</v>
      </c>
      <c r="S31" s="72" t="str">
        <v>⚃</v>
      </c>
      <c r="T31" s="72" t="str">
        <v>⚅</v>
      </c>
      <c r="U31" s="12">
        <v>10</v>
      </c>
    </row>
    <row r="32" spans="2:81" ht="18.75" x14ac:dyDescent="0.25">
      <c r="B32" s="62"/>
      <c r="C32" s="63" t="s">
        <v>61</v>
      </c>
      <c r="D32" s="63"/>
      <c r="E32" s="63"/>
      <c r="F32" s="63"/>
      <c r="G32" s="63"/>
      <c r="H32" s="63"/>
      <c r="I32" s="61"/>
      <c r="L32" s="14"/>
      <c r="M32" s="14"/>
      <c r="N32" s="14"/>
      <c r="P32" s="14">
        <v>6</v>
      </c>
      <c r="Q32" s="14">
        <v>0</v>
      </c>
      <c r="S32" s="72" t="str">
        <v>⚄</v>
      </c>
      <c r="T32" s="72" t="str">
        <v>⚀</v>
      </c>
      <c r="U32" s="12">
        <v>6</v>
      </c>
    </row>
    <row r="33" spans="2:21" ht="18.75" x14ac:dyDescent="0.25">
      <c r="B33" s="63"/>
      <c r="C33" s="63" t="s">
        <v>62</v>
      </c>
      <c r="D33" s="63"/>
      <c r="E33" s="63"/>
      <c r="F33" s="63"/>
      <c r="G33" s="63"/>
      <c r="H33" s="63"/>
      <c r="I33" s="61"/>
      <c r="L33" s="14"/>
      <c r="M33" s="14"/>
      <c r="N33" s="14"/>
      <c r="P33" s="14">
        <v>7</v>
      </c>
      <c r="Q33" s="14">
        <v>0</v>
      </c>
      <c r="S33" s="72" t="str">
        <v>⚄</v>
      </c>
      <c r="T33" s="72" t="str">
        <v>⚁</v>
      </c>
      <c r="U33" s="12">
        <v>7</v>
      </c>
    </row>
    <row r="34" spans="2:21" ht="18.75" x14ac:dyDescent="0.25">
      <c r="B34" s="63"/>
      <c r="C34" s="63" t="s">
        <v>63</v>
      </c>
      <c r="D34" s="63"/>
      <c r="E34" s="63"/>
      <c r="F34" s="63"/>
      <c r="G34" s="63"/>
      <c r="H34" s="63"/>
      <c r="I34" s="61"/>
      <c r="L34" s="14"/>
      <c r="M34" s="14"/>
      <c r="N34" s="14"/>
      <c r="P34" s="14">
        <v>8</v>
      </c>
      <c r="Q34" s="14">
        <v>0</v>
      </c>
      <c r="S34" s="72" t="str">
        <v>⚄</v>
      </c>
      <c r="T34" s="72" t="str">
        <v>⚂</v>
      </c>
      <c r="U34" s="12">
        <v>8</v>
      </c>
    </row>
    <row r="35" spans="2:21" ht="18.75" x14ac:dyDescent="0.25">
      <c r="B35" s="63"/>
      <c r="C35" s="63" t="s">
        <v>64</v>
      </c>
      <c r="D35" s="63"/>
      <c r="E35" s="63"/>
      <c r="F35" s="63"/>
      <c r="G35" s="63"/>
      <c r="H35" s="63"/>
      <c r="I35" s="61"/>
      <c r="L35" s="14"/>
      <c r="M35" s="14"/>
      <c r="N35" s="14"/>
      <c r="P35" s="14">
        <v>9</v>
      </c>
      <c r="Q35" s="14">
        <v>0</v>
      </c>
      <c r="S35" s="72" t="str">
        <v>⚄</v>
      </c>
      <c r="T35" s="72" t="str">
        <v>⚃</v>
      </c>
      <c r="U35" s="12">
        <v>9</v>
      </c>
    </row>
    <row r="36" spans="2:21" ht="18.75" x14ac:dyDescent="0.25">
      <c r="B36" s="62" t="s">
        <v>65</v>
      </c>
      <c r="C36" s="63"/>
      <c r="D36" s="63"/>
      <c r="E36" s="63"/>
      <c r="F36" s="63"/>
      <c r="G36" s="63"/>
      <c r="H36" s="63"/>
      <c r="I36" s="61"/>
      <c r="L36" s="14"/>
      <c r="M36" s="14"/>
      <c r="N36" s="14"/>
      <c r="P36" s="14">
        <v>10</v>
      </c>
      <c r="Q36" s="14">
        <v>0</v>
      </c>
      <c r="S36" s="72" t="str">
        <v>⚄</v>
      </c>
      <c r="T36" s="72" t="str">
        <v>⚄</v>
      </c>
      <c r="U36" s="12">
        <v>10</v>
      </c>
    </row>
    <row r="37" spans="2:21" ht="18.75" x14ac:dyDescent="0.25">
      <c r="B37" s="62" t="s">
        <v>17</v>
      </c>
      <c r="C37" s="63"/>
      <c r="D37" s="63"/>
      <c r="E37" s="63"/>
      <c r="F37" s="63"/>
      <c r="G37" s="63"/>
      <c r="H37" s="63"/>
      <c r="I37" s="61"/>
      <c r="L37" s="14"/>
      <c r="M37" s="14"/>
      <c r="N37" s="14"/>
      <c r="P37" s="14">
        <v>11</v>
      </c>
      <c r="Q37" s="14">
        <v>0</v>
      </c>
      <c r="S37" s="72" t="str">
        <v>⚄</v>
      </c>
      <c r="T37" s="72" t="str">
        <v>⚅</v>
      </c>
      <c r="U37" s="12">
        <v>11</v>
      </c>
    </row>
    <row r="38" spans="2:21" ht="18.75" x14ac:dyDescent="0.25">
      <c r="B38" s="62" t="s">
        <v>25</v>
      </c>
      <c r="C38" s="63"/>
      <c r="D38" s="63"/>
      <c r="E38" s="63"/>
      <c r="F38" s="63"/>
      <c r="G38" s="63"/>
      <c r="H38" s="63"/>
      <c r="I38" s="61"/>
      <c r="L38" s="14"/>
      <c r="M38" s="14"/>
      <c r="N38" s="14"/>
      <c r="P38" s="14">
        <v>12</v>
      </c>
      <c r="Q38" s="14">
        <v>0</v>
      </c>
      <c r="S38" s="72" t="str">
        <v>⚅</v>
      </c>
      <c r="T38" s="72" t="str">
        <v>⚀</v>
      </c>
      <c r="U38" s="12">
        <v>7</v>
      </c>
    </row>
    <row r="39" spans="2:21" ht="18.75" x14ac:dyDescent="0.25">
      <c r="B39" s="63"/>
      <c r="C39" s="63" t="s">
        <v>26</v>
      </c>
      <c r="D39" s="63"/>
      <c r="E39" s="63"/>
      <c r="F39" s="63"/>
      <c r="G39" s="63"/>
      <c r="H39" s="63"/>
      <c r="I39" s="61"/>
      <c r="L39" s="14"/>
      <c r="M39" s="14"/>
      <c r="N39" s="14"/>
      <c r="P39" s="14">
        <v>13</v>
      </c>
      <c r="Q39" s="14">
        <v>0</v>
      </c>
      <c r="S39" s="72" t="str">
        <v>⚅</v>
      </c>
      <c r="T39" s="72" t="str">
        <v>⚁</v>
      </c>
      <c r="U39" s="12">
        <v>8</v>
      </c>
    </row>
    <row r="40" spans="2:21" ht="18.75" x14ac:dyDescent="0.25">
      <c r="B40" s="62" t="s">
        <v>66</v>
      </c>
      <c r="C40" s="63"/>
      <c r="D40" s="63"/>
      <c r="E40" s="63"/>
      <c r="F40" s="63"/>
      <c r="G40" s="63"/>
      <c r="H40" s="63"/>
      <c r="I40" s="61"/>
      <c r="L40" s="14"/>
      <c r="M40" s="14"/>
      <c r="N40" s="14"/>
      <c r="P40" s="14">
        <v>14</v>
      </c>
      <c r="Q40" s="14">
        <v>0</v>
      </c>
      <c r="S40" s="72" t="str">
        <v>⚅</v>
      </c>
      <c r="T40" s="72" t="str">
        <v>⚂</v>
      </c>
      <c r="U40" s="12">
        <v>9</v>
      </c>
    </row>
    <row r="41" spans="2:21" ht="18.75" x14ac:dyDescent="0.25">
      <c r="F41" s="63"/>
      <c r="G41" s="63"/>
      <c r="H41" s="63"/>
      <c r="I41" s="61"/>
      <c r="L41" s="14"/>
      <c r="M41" s="14"/>
      <c r="N41" s="14"/>
      <c r="P41" s="14">
        <v>15</v>
      </c>
      <c r="Q41" s="14">
        <v>0</v>
      </c>
      <c r="S41" s="72" t="str">
        <v>⚅</v>
      </c>
      <c r="T41" s="72" t="str">
        <v>⚃</v>
      </c>
      <c r="U41" s="12">
        <v>10</v>
      </c>
    </row>
    <row r="42" spans="2:21" ht="18.75" x14ac:dyDescent="0.25">
      <c r="F42" s="63"/>
      <c r="G42" s="63"/>
      <c r="H42" s="63"/>
      <c r="I42" s="61"/>
      <c r="L42" s="14"/>
      <c r="M42" s="14"/>
      <c r="N42" s="14"/>
      <c r="P42" s="14">
        <v>16</v>
      </c>
      <c r="Q42" s="14">
        <v>0</v>
      </c>
      <c r="S42" s="72" t="str">
        <v>⚅</v>
      </c>
      <c r="T42" s="72" t="str">
        <v>⚄</v>
      </c>
      <c r="U42" s="12">
        <v>11</v>
      </c>
    </row>
    <row r="43" spans="2:21" ht="18.75" x14ac:dyDescent="0.25">
      <c r="F43" s="63"/>
      <c r="G43" s="63"/>
      <c r="H43" s="63"/>
      <c r="I43" s="61"/>
      <c r="L43" s="14"/>
      <c r="M43" s="14"/>
      <c r="N43" s="14"/>
      <c r="P43" s="14">
        <v>17</v>
      </c>
      <c r="Q43" s="14">
        <v>0</v>
      </c>
      <c r="S43" s="72" t="str">
        <v>⚅</v>
      </c>
      <c r="T43" s="72" t="str">
        <v>⚅</v>
      </c>
      <c r="U43" s="12">
        <v>12</v>
      </c>
    </row>
    <row r="44" spans="2:21" x14ac:dyDescent="0.25">
      <c r="F44" s="63"/>
      <c r="G44" s="63"/>
      <c r="H44" s="63"/>
      <c r="I44" s="61"/>
      <c r="L44" s="14"/>
      <c r="M44" s="14"/>
      <c r="N44" s="14"/>
      <c r="P44" s="14">
        <v>18</v>
      </c>
      <c r="Q44" s="14">
        <v>0</v>
      </c>
    </row>
    <row r="45" spans="2:21" x14ac:dyDescent="0.25">
      <c r="F45" s="63"/>
      <c r="G45" s="63"/>
      <c r="H45" s="63"/>
      <c r="I45" s="61"/>
      <c r="L45" s="14"/>
      <c r="M45" s="14"/>
      <c r="N45" s="14"/>
      <c r="P45" s="14">
        <v>19</v>
      </c>
      <c r="Q45" s="14">
        <v>0</v>
      </c>
    </row>
    <row r="46" spans="2:21" x14ac:dyDescent="0.25">
      <c r="F46" s="63"/>
      <c r="G46" s="63"/>
      <c r="H46" s="63"/>
      <c r="I46" s="61"/>
      <c r="L46" s="14"/>
      <c r="M46" s="14"/>
      <c r="N46" s="14"/>
      <c r="P46" s="14">
        <v>20</v>
      </c>
      <c r="Q46" s="14">
        <v>0</v>
      </c>
    </row>
    <row r="47" spans="2:21" x14ac:dyDescent="0.25">
      <c r="F47" s="63"/>
      <c r="G47" s="63"/>
      <c r="H47" s="63"/>
      <c r="I47" s="61"/>
      <c r="P47" s="7"/>
      <c r="Q47" s="7"/>
    </row>
    <row r="48" spans="2:21" x14ac:dyDescent="0.25">
      <c r="B48" s="63"/>
      <c r="C48" s="63"/>
      <c r="D48" s="63"/>
      <c r="E48" s="63"/>
      <c r="F48" s="63"/>
      <c r="G48" s="63"/>
      <c r="H48" s="63"/>
      <c r="I48" s="61"/>
    </row>
    <row r="49" spans="2:9" x14ac:dyDescent="0.25">
      <c r="B49" s="63"/>
      <c r="C49" s="63"/>
      <c r="D49" s="63"/>
      <c r="E49" s="63"/>
      <c r="F49" s="63"/>
      <c r="G49" s="63"/>
      <c r="H49" s="63"/>
      <c r="I49" s="61"/>
    </row>
    <row r="50" spans="2:9" x14ac:dyDescent="0.25">
      <c r="B50" s="63"/>
      <c r="C50" s="63"/>
      <c r="D50" s="63"/>
      <c r="E50" s="63"/>
      <c r="F50" s="63"/>
      <c r="G50" s="63"/>
      <c r="H50" s="63"/>
      <c r="I50" s="61"/>
    </row>
    <row r="121" ht="59.25" customHeight="1" x14ac:dyDescent="0.25"/>
  </sheetData>
  <mergeCells count="1">
    <mergeCell ref="I1:J1"/>
  </mergeCells>
  <conditionalFormatting sqref="B4">
    <cfRule type="cellIs" dxfId="4" priority="4" operator="equal">
      <formula>TRUE</formula>
    </cfRule>
  </conditionalFormatting>
  <conditionalFormatting sqref="E9:E19">
    <cfRule type="dataBar" priority="21">
      <dataBar>
        <cfvo type="min"/>
        <cfvo type="num" val="$Q$21"/>
        <color theme="4"/>
      </dataBar>
      <extLst>
        <ext xmlns:x14="http://schemas.microsoft.com/office/spreadsheetml/2009/9/main" uri="{B025F937-C7B1-47D3-B67F-A62EFF666E3E}">
          <x14:id>{393BD52A-E03B-4A51-A0F3-F3AA9334F1EB}</x14:id>
        </ext>
      </extLst>
    </cfRule>
  </conditionalFormatting>
  <conditionalFormatting sqref="F9:G19">
    <cfRule type="cellIs" dxfId="3" priority="5" operator="equal">
      <formula>1</formula>
    </cfRule>
    <cfRule type="cellIs" dxfId="2" priority="6" operator="equal">
      <formula>2</formula>
    </cfRule>
    <cfRule type="cellIs" dxfId="1" priority="7" operator="equal">
      <formula>3</formula>
    </cfRule>
    <cfRule type="cellIs" dxfId="0" priority="8" operator="greaterThan">
      <formula>3</formula>
    </cfRule>
  </conditionalFormatting>
  <conditionalFormatting sqref="H9:H19 P8:P15">
    <cfRule type="colorScale" priority="2">
      <colorScale>
        <cfvo type="num" val="0"/>
        <cfvo type="num" val="2"/>
        <cfvo type="num" val="3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93BD52A-E03B-4A51-A0F3-F3AA9334F1EB}">
            <x14:dataBar minLength="0" maxLength="100" gradient="0">
              <x14:cfvo type="autoMin"/>
              <x14:cfvo type="num">
                <xm:f>$Q$21</xm:f>
              </x14:cfvo>
              <x14:negativeFillColor rgb="FFFF0000"/>
              <x14:axisColor rgb="FF000000"/>
            </x14:dataBar>
          </x14:cfRule>
          <xm:sqref>E9:E19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130E78C6-F0AD-44A0-91C1-96D41F760EAC}">
          <x14:colorSeries theme="0" tint="-0.34998626667073579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'Dice Race'!AE8:CC8</xm:f>
              <xm:sqref>CE8</xm:sqref>
            </x14:sparkline>
            <x14:sparkline>
              <xm:f>'Dice Race'!AE9:CC9</xm:f>
              <xm:sqref>CE9</xm:sqref>
            </x14:sparkline>
            <x14:sparkline>
              <xm:f>'Dice Race'!AE10:CC10</xm:f>
              <xm:sqref>CE10</xm:sqref>
            </x14:sparkline>
            <x14:sparkline>
              <xm:f>'Dice Race'!AE11:CC11</xm:f>
              <xm:sqref>CE11</xm:sqref>
            </x14:sparkline>
            <x14:sparkline>
              <xm:f>'Dice Race'!AE12:CC12</xm:f>
              <xm:sqref>CE12</xm:sqref>
            </x14:sparkline>
            <x14:sparkline>
              <xm:f>'Dice Race'!AE13:CC13</xm:f>
              <xm:sqref>CE13</xm:sqref>
            </x14:sparkline>
            <x14:sparkline>
              <xm:f>'Dice Race'!AE14:CC14</xm:f>
              <xm:sqref>CE14</xm:sqref>
            </x14:sparkline>
            <x14:sparkline>
              <xm:f>'Dice Race'!AE15:CC15</xm:f>
              <xm:sqref>CE15</xm:sqref>
            </x14:sparkline>
            <x14:sparkline>
              <xm:f>'Dice Race'!AE16:CC16</xm:f>
              <xm:sqref>CE16</xm:sqref>
            </x14:sparkline>
            <x14:sparkline>
              <xm:f>'Dice Race'!AE17:CC17</xm:f>
              <xm:sqref>CE17</xm:sqref>
            </x14:sparkline>
            <x14:sparkline>
              <xm:f>'Dice Race'!AE18:CC18</xm:f>
              <xm:sqref>CE18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CD3C6-95F5-4EAD-941F-74F6AE50C5F8}">
  <dimension ref="A1:C19"/>
  <sheetViews>
    <sheetView showGridLines="0" workbookViewId="0"/>
  </sheetViews>
  <sheetFormatPr defaultRowHeight="15" x14ac:dyDescent="0.25"/>
  <cols>
    <col min="1" max="1" width="2.85546875" style="58" customWidth="1"/>
    <col min="2" max="2" width="71.5703125" style="58" customWidth="1"/>
    <col min="3" max="3" width="22.28515625" customWidth="1"/>
  </cols>
  <sheetData>
    <row r="1" spans="1:3" ht="32.1" customHeight="1" x14ac:dyDescent="0.25">
      <c r="A1" s="45"/>
      <c r="B1" s="46" t="s">
        <v>34</v>
      </c>
      <c r="C1" s="47"/>
    </row>
    <row r="2" spans="1:3" ht="15.75" x14ac:dyDescent="0.25">
      <c r="A2" s="48"/>
      <c r="B2" s="49"/>
      <c r="C2" s="50"/>
    </row>
    <row r="3" spans="1:3" ht="15.75" x14ac:dyDescent="0.25">
      <c r="A3" s="48"/>
      <c r="B3" s="51" t="s">
        <v>27</v>
      </c>
      <c r="C3" s="50"/>
    </row>
    <row r="4" spans="1:3" x14ac:dyDescent="0.25">
      <c r="A4" s="48"/>
      <c r="B4" s="59" t="s">
        <v>35</v>
      </c>
      <c r="C4" s="50"/>
    </row>
    <row r="5" spans="1:3" ht="15.75" x14ac:dyDescent="0.25">
      <c r="A5" s="48"/>
      <c r="B5" s="53"/>
      <c r="C5" s="50"/>
    </row>
    <row r="6" spans="1:3" ht="15.75" x14ac:dyDescent="0.25">
      <c r="A6" s="48"/>
      <c r="B6" s="54" t="s">
        <v>2</v>
      </c>
      <c r="C6" s="50"/>
    </row>
    <row r="7" spans="1:3" ht="15.75" x14ac:dyDescent="0.25">
      <c r="A7" s="48"/>
      <c r="B7" s="53"/>
      <c r="C7" s="50"/>
    </row>
    <row r="8" spans="1:3" ht="30.75" x14ac:dyDescent="0.25">
      <c r="A8" s="48"/>
      <c r="B8" s="53" t="s">
        <v>28</v>
      </c>
      <c r="C8" s="50"/>
    </row>
    <row r="9" spans="1:3" ht="15.75" x14ac:dyDescent="0.25">
      <c r="A9" s="48"/>
      <c r="B9" s="53"/>
      <c r="C9" s="50"/>
    </row>
    <row r="10" spans="1:3" ht="30.75" x14ac:dyDescent="0.25">
      <c r="A10" s="48"/>
      <c r="B10" s="53" t="s">
        <v>29</v>
      </c>
      <c r="C10" s="50"/>
    </row>
    <row r="11" spans="1:3" ht="15.75" x14ac:dyDescent="0.25">
      <c r="A11" s="48"/>
      <c r="B11" s="53"/>
      <c r="C11" s="50"/>
    </row>
    <row r="12" spans="1:3" ht="30.75" x14ac:dyDescent="0.25">
      <c r="A12" s="48"/>
      <c r="B12" s="53" t="s">
        <v>30</v>
      </c>
      <c r="C12" s="50"/>
    </row>
    <row r="13" spans="1:3" ht="15.75" x14ac:dyDescent="0.25">
      <c r="A13" s="48"/>
      <c r="B13" s="53"/>
      <c r="C13" s="50"/>
    </row>
    <row r="14" spans="1:3" ht="15.75" x14ac:dyDescent="0.25">
      <c r="A14" s="48"/>
      <c r="B14" s="54" t="s">
        <v>31</v>
      </c>
      <c r="C14" s="50"/>
    </row>
    <row r="15" spans="1:3" ht="15.75" x14ac:dyDescent="0.25">
      <c r="A15" s="48"/>
      <c r="B15" s="55" t="s">
        <v>32</v>
      </c>
      <c r="C15" s="50"/>
    </row>
    <row r="16" spans="1:3" ht="15.75" x14ac:dyDescent="0.25">
      <c r="A16" s="48"/>
      <c r="B16" s="56"/>
      <c r="C16" s="50"/>
    </row>
    <row r="17" spans="1:3" ht="15.75" x14ac:dyDescent="0.25">
      <c r="A17" s="48"/>
      <c r="B17" s="57" t="s">
        <v>33</v>
      </c>
      <c r="C17" s="50"/>
    </row>
    <row r="18" spans="1:3" x14ac:dyDescent="0.25">
      <c r="A18" s="48"/>
      <c r="B18" s="48"/>
      <c r="C18" s="50"/>
    </row>
    <row r="19" spans="1:3" x14ac:dyDescent="0.25">
      <c r="A19" s="48"/>
      <c r="B19" s="48"/>
      <c r="C19" s="50"/>
    </row>
  </sheetData>
  <hyperlinks>
    <hyperlink ref="B15" r:id="rId1" xr:uid="{F296D66E-9066-4C84-A630-4C82103DF4C6}"/>
    <hyperlink ref="B4" r:id="rId2" xr:uid="{43D854D1-7F93-4E53-9747-126A3A00B8B6}"/>
  </hyperlinks>
  <pageMargins left="0.7" right="0.7" top="0.75" bottom="0.75" header="0.3" footer="0.3"/>
  <pageSetup orientation="portrait" r:id="rId3"/>
  <drawing r:id="rId4"/>
  <picture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oAKgBcAG4AKgAgAFAAUgBOAEcAIAAtACAARABlAHQAZQByAG0AaQBuAGkAcwB0AGkAYwAgAHAAcwBlAHUAZABvAC0AcgBhAG4AZABvAG0AIABuAHUAbQBiAGUAcgAgAGcAZQBuAGUAcgBhAHQAbwByACAAVQAoADAALAAxACkAIABmAHIAbwBtACAAYQBuACAAaQBuAHQAZQBnAGUAcgAgAHMAdABlAHAAIABuAFwAbgAqAC8AXABuAC8AKgBcAG4AKgAgAEkAbgBwAHUAdABzADoAXABuACoAIAAgACAAbgAgACAAIAAgACAAIAA6ACAAaQBuAHQAZQBnAGUAcgAgAHMAdABlAHAAIABpAG4AZABlAHgAIAAoAHMAYwBhAGwAYQByACAAbwByACAAYQByAHIAYQB5ACkAXABuACoAIAAgACAAWwBzAGUAZQBkAF0AIAA6ACAAbwBwAHQAaQBvAG4AYQBsACAAcwBlAGUAZAAgAGkAZAAgACgAbgB1AG0AZQByAGkAYwApADsAIABkAGUAZgBhAHUAbAB0ACAAPQAgADEALAAgACgAdQBzAGUAIAAxAC0AMQAwADAAMAAwACkAXABuACoAIABPAHUAdABwAHUAdAA6AFwAbgAqACAAIAAgAFUAIABpAG4AIABbADAALAAxACkAIAB3AGkAdABoACAAcwBhAG0AZQAgAHMAaABhAHAAZQAgAGEAcwAgAG4AXABuACoAIABOAG8AdABlAHMAOgBcAG4AKgAgAC0AIABOAG8AbgAtAHYAbwBsAGEAdABpAGwAZQA6ACAAbwBuAGwAeQAgAGMAaABhAG4AZwBlAHMAIAB3AGgAZQBuACAAbgAgAG8AcgAgAHMAZQBlAGQAIABjAGgAYQBuAGcAZQAuAFwAbgAqACAALQAgAFUAcwBlAGQAIABmAG8AcgAgAHIAZQBwAHIAbwBkAHUAYwBpAG4AZwAgAHIAZQBzAHUAbAB0AHMAIABhAGMAcgBvAHMAcwAgAHIAZQBjAGEAbABjAHMAIABhAG4AZAAgAHMAZQBzAHMAaQBvAG4AcwAuAFwAbgAqACAALQAgAEYAbwByACAAYQAgAHMAZQBjAG8AbgBkACAAaQBuAGQAZQBwAGUAbgBkAGUAbgB0ACAAZAByAGEAdwAgAGEAdAAgAHQAaABlACAAcwBhAG0AZQAgAG4ALAAgAHAAYQBzAHMAIABhACAAZABpAGYAZgBlAHIAZQBuAHQAIABzAGUAZQBkACAAKABlAC4AZwAuACwAIABzAGUAZQBkACsAMQAwADAANwApAC4AXABuACoAIAAtACAAUwBJAE4AIABpAHMAIABsAGkAbQBpAHQAZQBkACAAdABvACAAdgBhAGwAdQBlAHMAIABiAGUAdAB3AGUAZQBuACAALQAyAF4AMgA3ACAAYQBuAGQAIAAyAF4AMgA3ACAAKABmAG8AcgAgAHAAcgBlAGMAaQBzAGkAbwBuACAAcgBlAGEAcwBvAG4AcwApAC4AIABUAGgAaQBzACAAdwBpAGwAbABcAG4AKgAgACAAIABjAGEAdQBzAGUAIAB0AGgAZQAgAGYAdQBuAGMAdABpAG8AbgAgAHQAbwAgAHIAZQB0AHUAcgBuACAAIwBOAFUATQAhACAAdwBoAGUAbgAgAG4AIABhAG4AZAAvAG8AcgAgAHMAZQBlAGQAIABhAHIAZQAgAHQAbwBvACAAbABhAHIAZwBlAC4AXABuACoAIABEAGkAcwBjAGwAYQBpAG0AZQByADoAXABuACoAIAAgACAAVABoAGkAcwAgAFAAUgBOAEcAIABpAHMAIABhACAAbABpAGcAaAB0AHcAZQBpAGcAaAB0ACwAIABoAGEAcwBoAC0AcwB0AHkAbABlACAAZwBlAG4AZQByAGEAdABvAHIAIABpAG4AdABlAG4AZABlAGQAIABmAG8AcgAgAGQAZQBtAG8AcwAsACAAdgBpAHMAdQBhAGwAcwAsAFwAbgAqACAAIAAgAGcAYQBtAGUAIABzAGkAbQB1AGwAYQB0AGkAbwBuAHMALAAgAGEAbgBkACAAdABlAGEAYwBoAGkAbgBnAC4AIABJAHQAIABpAHMAIABOAE8AVAAgAGMAcgB5AHAAdABvAGcAcgBhAHAAaABpAGMAYQBsAGwAeQAgAHMAZQBjAHUAcgBlACAAYQBuAGQAIABoAGEAcwAgAG4AbwB0AFwAbgAqACAAIAAgAGIAZQBlAG4AIABzAHUAYgBqAGUAYwB0AGUAZAAgAHQAbwAgAHIAaQBnAG8AcgBvAHUAcwAgAHMAdABhAHQAaQBzAHQAaQBjAGEAbAAgAHQAZQBzAHQAIABiAGEAdAB0AGUAcgBpAGUAcwAuACAASQB0ACAAbQBhAHkAIABlAHgAaABpAGIAaQB0ACAAYwBvAHIAcgBlAGwAYQB0AGkAbwBuAHMAXABuACoAIAAgACAAbwByACAAYQByAHQAaQBmAGEAYwB0AHMAIABvAG4AIABjAGUAcgB0AGEAaQBuACAAcwBhAG0AcABsAGkAbgBnACAAcABhAHQAdABlAHIAbgBzAC4AIABEAG8AIABuAG8AdAAgAHUAcwBlACAAZgBvAHIAIABzAGUAYwB1AHIAaQB0AHkALAAgAGcAYQBtAGIAbABpAG4AZwAsACAAXABuACoAIAAgACAAYwBvAG0AcABsAGkAYQBuAGMAZQAtAGMAcgBpAHQAaQBjAGEAbAAgAG0AbwBkAGUAbABpAG4AZwAsACAAbwByACAAcgBlAHMAZQBhAHIAYwBoACAAcgBlAHEAdQBpAHIAaQBuAGcAIABmAG8AcgBtAGEAbABsAHkAIAB2AGEAbABpAGQAYQB0AGUAZAAgAHIAYQBuAGQAbwBtAG4AZQBzAHMALgBcAG4AKgAvAFwAbgBQAFIATgBHACAAPQAgAEwAQQBNAEIARABBACgAbgAsAFsAcwBlAGUAZABdACwAXABuAEwARQBUACgAZABvAGMALABcACIAaAB0AHQAcABzADoALwAvAHcAdwB3AC4AdgBlAHIAdABlAHgANAAyAC4AYwBvAG0ALwBsAGEAbQBiAGQAYQAvAHAAcgBuAGcALgBoAHQAbQBsAFwAIgAsAFwAbgAgACAAIAAgAHYAZQByAHMAaQBvAG4ALABcACIAYgBlAHQAYQBcACIALABcAG4AIAAgACAAIABzAGUAZQBkACwASQBGACgASQBTAE8ATQBJAFQAVABFAEQAKABzAGUAZQBkACkALAAxACwAcwBlAGUAZAApACwAXABuACAAIAAgACAATQBPAEQAKAAgAFMASQBOACgAIAAoAG4AKwBzAGUAZQBkACoAMQBlADUAKQAqADAALgAwADEAMwA0ADIAMQA3ADcAMgA4ACsANwA4AC4AMgAzADMAIAApACAAKgAgADQAMwA3ADUAOAAuADUANAA1ADMALAAgADEAKQBcAG4AKQApADsAXABuAC8AKgAgAEQANgAoAG4ALABbAHMAZQBlAGQAXQApACAAkiEgAHsAMQAuAC4ANgB9ACAAdQBzAGkAbgBnACAAUABSAE4ARwBTACAAKgAvAFwAbgBEAEkARQBSAE8ATABMACAAPQAgAEwAQQBNAEIARABBACgAbgAsACAAWwBzAGUAZQBkAF0ALABcAG4ATABFAFQAKABzAGUAZQBkACwAIABJAEYAKABJAFMATwBNAEkAVABUAEUARAAoAHMAZQBlAGQAKQAsACAAMQAsACAAcwBlAGUAZAApACwAXABuACAAIAAgACAATQBBAFAAKABuACwATABBAE0AQgBEAEEAKABpACwAXABuACAAIAAgACAAIAAgADEAIAArACAASQBOAFQAKAAgADYAIAAqACAATQBJAE4AKAAgAFAAUgBOAEcAKABpACwAcwBlAGUAZAApACwAIAAwAC4AOQA5ADkAOQA5ADkAOQA5ADkAOQAgACkAIAApAFwAbgAgACAAIAAgACkAKQBcAG4AKQApADsAXABuAFwAbgAvACoAKgBcAG4AKgAgAFIAZQB0AHUAcgBuACAAYQBuACAAYQByAHIAYQB5ACAAbwBmACAAYQBsAGwAIABjAG8AbQBiAGkAbgBhAHQAaQBvAG4AcwAgAG8AZgAgAHIAbwB3AHMAIABmAHIAbwBtACAAbQB1AGwAdABpAHAAbABlACAAYQByAHIAYQB5AHMALgBcAG4AKgAvAFwAbgAvACoAXABuACoAIABJAG4AcAB1AHQAcwA6AFwAbgAqACAAIAAgAGEAcgByAGEAeQBfADEALAAgAGEAcgByAGEAeQBfADIAOgAgAFIAZQBxAHUAaQByAGUAZAAuACAAVABoAGUAIABmAGkAcgBzAHQAIAB0AHcAbwAgAGEAcgByAGEAeQBzACAAdABvACAAYwBvAG0AYgBpAG4AZQAuAFwAbgAqACAAIAAgAFsAYQByAHIAYQB5AF8AMwBdACwAIABbAGEAcgByAGEAeQBfADQAXQAsACAAWwBhAHIAcgBhAHkAXwA1AF0AOgAgAE8AcAB0AGkAbwBuAGEAbAAuACAAQQBkAGQAaQB0AGkAbwBuAGEAbAAgAGEAcgByAGEAeQBzACAAdABvACAAaQBuAGMAbAB1AGQAZQAgAGkAbgAgAHQAaABlACAAYwBvAG0AYgBpAG4AYQB0AGkAbwBuAHMALgBcAG4AKgBcAG4AKgAgAE8AdQB0AHAAdQB0AHMAOgBcAG4AKgAgACAAIABSAGUAdAB1AHIAbgBzACAAYQBuACAAYQByAHIAYQB5ACAAdwBoAGUAcgBlACAAZQBhAGMAaAAgAHIAbwB3ACAAaQBzACAAYQAgAHUAbgBpAHEAdQBlACAAYwBvAG0AYgBpAG4AYQB0AGkAbwBuACAAbwBmACAAcgBvAHcAcwAgAGYAcgBvAG0AIAB0AGgAZQAgAGkAbgBwAHUAdAAgAGEAcgByAGEAeQBzAC4AXABuACoAXABuACoAIABSAGUAcQB1AGkAcgBlAHMAOgAgAFIARQBQAEUATABFAE0AIABhAG4AZAAgAFIARQBQAEEAUgBSAEEAWQBcAG4AKgAvAFwAbgBDAE8ATQBCAEkATgBBAFQASQBPAE4AUwAgAD0AIABMAEEATQBCAEQAQQAoAGEAcgByAGEAeQBfADEALAAgAGEAcgByAGEAeQBfADIALAAgAFsAYQByAHIAYQB5AF8AMwBdACwAIABbAGEAcgByAGEAeQBfADQAXQAsACAAWwBhAHIAcgBhAHkAXwA1AF0ALABcAG4ATABFAFQAKABkAG8AYwAsACAAXAAiAGgAdAB0AHAAcwA6AC8ALwB3AHcAdwAuAHYAZQByAHQAZQB4ADQAMgAuAGMAbwBtAC8AbABhAG0AYgBkAGEALwBjAG8AbQBiAGkAbgBhAHQAaQBvAG4AcwAuAGgAdABtAGwAXAAiACwAXABuACAAIAAgACAAdgBlAHIAcwBpAG8AbgAsACAAXAAiADEALwAxADAALwAyADAAMgA1ACAALQAgAE0AdQBsAHQAaQBwAGwAZQAgAG8AcAB0AGkAbwBuAGEAbAAgAGEAcgByAGEAeQBzAFwAIgAsAFwAbgAgACAAIAAgAC8ALwAgAFMAdABlAHAAIAAxADoAIABEAGUAZgBpAG4AZQAgAGEAIABoAGUAbABwAGUAcgAgAGYAdQBuAGMAdABpAG8AbgAgAHQAbwAgAGMAbwBtAGIAaQBuAGUAIAB0AHcAbwAgAGEAcgByAGEAeQBzACAAaQBuAHQAbwAgAGEAbABsACAAcABvAHMAcwBpAGIAbABlACAAcgBvAHcAIABjAG8AbQBiAGkAbgBhAHQAaQBvAG4AcwAuAFwAbgAgACAAIAAgAGMAbwBtAGIAaQBuAGUAXwB0AHcAbwBfAGEAcgByAGEAeQBzACwAIABMAEEATQBCAEQAQQAoAGEALAAgAGIALABcAG4AIAAgACAAIAAgACAAIAAgAEwARQBUACgAXABuACAAIAAgACAAIAAgACAAIAAgACAAIAAgAHIAXwAxACwAIABSAE8AVwBTACgAYQApACwAIABcAG4AIAAgACAAIAAgACAAIAAgACAAIAAgACAAcgBfADIALAAgAFIATwBXAFMAKABiACkALABcAG4AIAAgACAAIAAgACAAIAAgACAAIAAgACAAZgBpAHIAcwB0ACwAIABSAEUAUABFAEwARQBNACgAYQAsACAAcgBfADIALAAgADEAKQAsAFwAbgAgACAAIAAgACAAIAAgACAAIAAgACAAIABzAGUAYwBvAG4AZAAsACAAUgBFAFAAQQBSAFIAQQBZACgAYgAsACAAcgBfADEALAAgADEAKQAsAFwAbgAgACAAIAAgACAAIAAgACAAIAAgACAAIABIAFMAVABBAEMASwAoAGYAaQByAHMAdAAsACAAcwBlAGMAbwBuAGQAKQBcAG4AIAAgACAAIAAgACAAIAAgACkAXABuACAAIAAgACAAKQAsAFwAbgAgACAAIAAgAC8ALwAgAFMAdABlAHAAIAAyADoAIABJAG4AaQB0AGkAYQBsAGkAegBlACAAdwBpAHQAaAAgAHQAaABlACAAZgBpAHIAcwB0ACAAdAB3AG8AIABhAHIAcgBhAHkAcwAuAFwAbgAgACAAIAAgAHIAZQBzAHUAbAB0ACwAIABjAG8AbQBiAGkAbgBlAF8AdAB3AG8AXwBhAHIAcgBhAHkAcwAoAGEAcgByAGEAeQBfADEALAAgAGEAcgByAGEAeQBfADIAKQAsAFwAbgAgACAAIAAgAC8ALwAgAFMAdABlAHAAIAAzADoAIABFAHgAdABlAG4AZAAgAHQAaABlACAAYwBvAG0AYgBpAG4AYQB0AGkAbwBuAHMAIABiAHkAIABhAGQAZABpAG4AZwAgAG8AcAB0AGkAbwBuAGEAbAAgAGEAcgByAGEAeQBzACAAaQBmACAAcAByAG8AdgBpAGQAZQBkAC4AXABuACAAIAAgACAAcgBlAHMAdQBsAHQAMgAsACAASQBGACgASQBTAE8ATQBJAFQAVABFAEQAKABhAHIAcgBhAHkAXwAzACkALAAgAHIAZQBzAHUAbAB0ACwAIABjAG8AbQBiAGkAbgBlAF8AdAB3AG8AXwBhAHIAcgBhAHkAcwAoAHIAZQBzAHUAbAB0ACwAIABhAHIAcgBhAHkAXwAzACkAKQAsAFwAbgAgACAAIAAgAHIAZQBzAHUAbAB0ADMALAAgAEkARgAoAEkAUwBPAE0ASQBUAFQARQBEACgAYQByAHIAYQB5AF8ANAApACwAIAByAGUAcwB1AGwAdAAyACwAIABjAG8AbQBiAGkAbgBlAF8AdAB3AG8AXwBhAHIAcgBhAHkAcwAoAHIAZQBzAHUAbAB0ADIALAAgAGEAcgByAGEAeQBfADQAKQApACwAXABuACAAIAAgACAAcgBlAHMAdQBsAHQANAAsACAASQBGACgASQBTAE8ATQBJAFQAVABFAEQAKABhAHIAcgBhAHkAXwA1ACkALAAgAHIAZQBzAHUAbAB0ADMALAAgAGMAbwBtAGIAaQBuAGUAXwB0AHcAbwBfAGEAcgByAGEAeQBzACgAcgBlAHMAdQBsAHQAMwAsACAAYQByAHIAYQB5AF8ANQApACkALABcAG4AIAAgACAAIAAvAC8AIABTAHQAZQBwACAANAA6ACAAUgBlAHQAdQByAG4AIAB0AGgAZQAgAGYAaQBuAGEAbAAgAGMAbwBtAGIAaQBuAGEAdABpAG8AbgBzAC4AXABuACAAIAAgACAAcgBlAHMAdQBsAHQANABcAG4AKQApADsAXABuAC8AKgAqAFwAbgAqACAAUgBlAHAAZQBhAHQAIAB0AGgAZQAgAGUAbABlAG0AZQBuAHQAcwAgAG8AZgAgAGEAbgAgAGEAcgByAGEAeQAgAG0AIAB0AGkAbQBlAHMAIAB2AGUAcgB0AGkAYwBhAGwAbAB5ACAAYQBuAGQAIABuACAAdABpAG0AZQBzACAAaABvAHIAaQB6AG8AbgB0AGEAbABsAHkAXABuACoALwBcAG4ALwAqAFwAbgAqACAASQBuAHAAdQB0AHMAOgBcAG4AKgAgACAAIABhAHIAcgBhAHkAOgAgAFQAaABlACAAaQBuAHAAdQB0ACAAYQByAHIAYQB5ACAAbwByACAAcgBhAG4AZwBlACAAdwBoAG8AcwBlACAAZQBsAGUAbQBlAG4AdABzACAAYQByAGUAIAB0AG8AIABiAGUAIAByAGUAcABlAGEAdABlAGQALgBcAG4AKgAgACAAIABbAG0AXwB2AGUAcgB0AF0AOgAgACgATwBwAHQAaQBvAG4AYQBsACwAIABEAGUAZgBhAHUAbAB0AD0AMQApACAAQQAgAHMAYwBhAGwAYQByACAAbwByACAAdgBlAGMAdABvAHIAIABzAHAAZQBjAGkAZgB5AGkAbgBnACAAdABoAGUAIABuAHUAbQBiAGUAcgAgAG8AZgAgAHQAaQBtAGUAcwAgAHQAbwAgAHIAZQBwAGUAYQB0ACAAZQBhAGMAaAAgAHIAbwB3ACAAdgBlAHIAdABpAGMAYQBsAGwAeQAuAFwAbgAqACAAIAAgAFsAbgBfAGgAbwByAGkAegBdADoAIAAoAE8AcAB0AGkAbwBuAGEAbAAsACAARABlAGYAYQB1AGwAdAA9ADEAKQAgAEEAIABzAGMAYQBsAGEAcgAgAG8AcgAgAHYAZQBjAHQAbwByACAAcwBwAGUAYwBpAGYAeQBpAG4AZwAgAHQAaABlACAAbgB1AG0AYgBlAHIAIABvAGYAIAB0AGkAbQBlAHMAIAB0AG8AIAByAGUAcABlAGEAdAAgAGUAYQBjAGgAIABjAG8AbAB1AG0AbgAgAGgAbwByAGkAegBvAG4AdABhAGwAbAB5AC4AXABuACoAXABuACoAIABPAHUAdABwAHUAdABzADoAXABuACoAIAAgACAAUgBlAHQAdQByAG4AcwAgAGEAIABuAGUAdwAgAGEAcgByAGEAeQAgAHcAaABlAHIAZQAgAGUAYQBjAGgAIABlAGwAZQBtAGUAbgB0ACAAbwBmACAAdABoAGUAIABpAG4AcAB1AHQAIABhAHIAcgBhAHkAIABpAHMAIAByAGUAcABlAGEAdABlAGQAIABhAHMAIABzAHAAZQBjAGkAZgBpAGUAZAAgAGIAeQAgAG0AXwB2AGUAcgB0ACAAYQBuAGQAIABuAF8AaABvAHIAaQB6AC4AXABuACoAXABuACoAIABOAG8AdABlAHMAOgBcAG4AKgAgACAAIAAtACAASQBmACAAbQBfAHYAZQByAHQAIABvAHIAIABuAF8AaABvAHIAaQB6ACAAaQBzACAAYQAgAHMAYwBhAGwAYQByACwAIABhAGwAbAAgAHIAbwB3AHMAIABvAHIAIABjAG8AbAB1AG0AbgBzACAAYQByAGUAIAByAGUAcABlAGEAdABlAGQAIABlAHEAdQBhAGwAbAB5AC4AXABuACoAIAAgACAALQAgAEkAZgAgAG0AXwB2AGUAcgB0ACAAbwByACAAbgBfAGgAbwByAGkAegAgAGkAcwAgAGEAIAB2AGUAYwB0AG8AcgAsACAAdABoAGUAIABjAG8AcgByAGUAcwBwAG8AbgBkAGkAbgBnACAAcgBvAHcAcwAgAG8AcgAgAGMAbwBsAHUAbQBuAHMAIABhAHIAZQAgAHIAZQBwAGUAYQB0AGUAZAAgAGIAeQAgAHQAaABlACAAdgBhAGwAdQBlAHMAIABpAG4AIAB0AGgAZQAgAHYAZQBjAHQAbwByAC4AXABuACoALwBcAG4AUgBFAFAARQBMAEUATQAgAD0AIABMAEEATQBCAEQAQQAoAGEAcgByAGEAeQAsACAAWwBtAF8AdgBlAHIAdABdACwAIABbAG4AXwBoAG8AcgBpAHoAXQAsAFwAbgBMAEUAVAAoAGQAbwBjACwAIABcACIAaAB0AHQAcABzADoALwAvAHcAdwB3AC4AdgBlAHIAdABlAHgANAAyAC4AYwBvAG0ALwBsAGEAbQBiAGQAYQAvAHIAZQBwAGUAbABlAG0ALgBoAHQAbQBsAFwAIgAsAFwAbgAgACAAIAAgAHYAZQByAHMAaQBvAG4ALAAgAFwAIgAxAC8AMQAzAC8AMgAwADIANQAgAC0AIABVAHAAZABhAHQAZQBkACAAYwBvAG0AbQBlAG4AdABpAG4AZwBcACIALABcAG4AIAAgACAAIAAvAC8AIABIAGEAbgBkAGwAZQAgAGQAZQBmAGEAdQBsAHQAcwAgAGEAbgBkACAAcgBlAHMAaABhAHAAZQAgAG0AXwB2AGUAcgB0ACAAdABvACAAYwBvAGwAdQBtAG4AIABhAG4AZAAgAG4AXwBoAG8AcgBpAHoAIAB0AG8AIAByAG8AdwBcAG4AIAAgACAAIABtAF8AdgBlAHIAdAAsACAASQBGACgASQBTAE8ATQBJAFQAVABFAEQAKABtAF8AdgBlAHIAdAApACwAIAAxACwAIABJAEYAKABDAE8ATABVAE0ATgBTACgAbQBfAHYAZQByAHQAKQAgAD4AIAAxACwAIABUAFIAQQBOAFMAUABPAFMARQAoAG0AXwB2AGUAcgB0ACkALAAgAG0AXwB2AGUAcgB0ACkAKQAsAFwAbgAgACAAIAAgAG4AXwBoAG8AcgBpAHoALAAgAEkARgAoAEkAUwBPAE0ASQBUAFQARQBEACgAbgBfAGgAbwByAGkAegApACwAIAAxACwAIABJAEYAKABSAE8AVwBTACgAbgBfAGgAbwByAGkAegApACAAPgAgADEALAAgAFQAUgBBAE4AUwBQAE8AUwBFACgAbgBfAGgAbwByAGkAegApACwAIABuAF8AaABvAHIAaQB6ACkAKQAsAFwAbgAgACAAIAAgAC8ALwAgAEcAZQB0ACAAdABoAGUAIABkAGkAbQBlAG4AcwBpAG8AbgBzACAAbwBmACAAdABoAGUAIABpAG4AcAB1AHQAIABhAHIAcgBhAHkAXABuACAAIAAgACAAcgBvAHcAcwAsACAAUgBPAFcAUwAoAGEAcgByAGEAeQApACwAXABuACAAIAAgACAAYwBvAGwAcwAsACAAQwBPAEwAVQBNAE4AUwAoAGEAcgByAGEAeQApACwAXABuACAAIAAgACAALwAvACAAQwByAGUAYQB0AGUAIABhACAAdgBlAGMAdABvAHIAIABzAHAAZQBjAGkAZgB5AGkAbgBnACAAdABoAGUAIABuAHUAbQBiAGUAcgAgAG8AZgAgAHIAZQBwAGUAdABpAHQAaQBvAG4AcwAgAGYAbwByACAAZQBhAGMAaAAgAHIAbwB3ACwAIABjAG8AbAB1AG0AbgBcAG4AIAAgACAAIABtAF8AYQByAHIAYQB5ACwAIABJAEYAKABSAE8AVwBTACgAbQBfAHYAZQByAHQAKQAgAD4AIAAxACwAIABtAF8AdgBlAHIAdAAsACAAUwBFAFEAVQBFAE4AQwBFACgAcgBvAHcAcwAsACAAMQAsACAASQBOAEQARQBYACgAbQBfAHYAZQByAHQALAAgADEALAAgADEAKQAsACAAMAApACkALABcAG4AIAAgACAAIABuAF8AYQByAHIAYQB5ACwAIABJAEYAKABDAE8ATABVAE0ATgBTACgAbgBfAGgAbwByAGkAegApACAAPgAgADEALAAgAG4AXwBoAG8AcgBpAHoALAAgAFMARQBRAFUARQBOAEMARQAoADEALAAgAGMAbwBsAHMALAAgAEkATgBEAEUAWAAoAG4AXwBoAG8AcgBpAHoALAAgADEALAAgADEAKQAsACAAMAApACkALABcAG4AIAAgACAAIAAvAC8AIABDAGEAbABjAHUAbABhAHQAZQAgAHQAaABlACAAdABvAHQAYQBsACAAcwBpAHoAZQAgAG8AZgAgAHQAaABlACAAbwB1AHQAcAB1AHQAIABhAHIAcgBhAHkAXABuACAAIAAgACAAdABvAHQAYQBsAF8AcgBvAHcAcwAsACAAUwBVAE0AKABtAF8AYQByAHIAYQB5ACkALABcAG4AIAAgACAAIAB0AG8AdABhAGwAXwBjAG8AbABzACwAIABTAFUATQAoAG4AXwBhAHIAcgBhAHkAKQAsAFwAbgAgACAAIAAgAC8ALwAgAEMAbwBtAHAAdQB0AGUAIABjAHUAbQB1AGwAYQB0AGkAdgBlACAAcwB1AG0AcwAgAGYAbwByACAAcgBvAHcAIABhAG4AZAAgAGMAbwBsAHUAbQBuACAAcgBlAHAAZQB0AGkAdABpAG8AbgBzAFwAbgAgACAAIAAgAGMAcwB1AG0AXwB2AGUAcgB0ACwAIABTAEMAQQBOACgAMAAsACAAbQBfAGEAcgByAGEAeQAsACAATABBAE0AQgBEAEEAKABhACwAIABiACwAIABhACAAKwAgAGIAKQApACwAXABuACAAIAAgACAAYwBzAHUAbQBfAGgAbwByAGkAegAsACAAUwBDAEEATgAoADAALAAgAG4AXwBhAHIAcgBhAHkALAAgAEwAQQBNAEIARABBACgAYQAsACAAYgAsACAAYQAgACsAIABiACkAKQAsAFwAbgAgACAAIAAgAC8ALwAgAE0AYQBwACAAZQBhAGMAaAAgAG8AdQB0AHAAdQB0ACAAaQBuAGQAZQB4ACAAdABvACAAdABoAGUAIABjAG8AcgByAGUAcwBwAG8AbgBkAGkAbgBnACAAaQBuAHAAdQB0ACAAaQBuAGQAZQB4AFwAbgAgACAAIAAgAHIAbwB3AF8AaQBuAGQAaQBjAGUAcwAsACAAWABNAEEAVABDAEgAKABTAEUAUQBVAEUATgBDAEUAKAB0AG8AdABhAGwAXwByAG8AdwBzACkALAAgAGMAcwB1AG0AXwB2AGUAcgB0ACwAIAAxACkALABcAG4AIAAgACAAIABjAG8AbABfAGkAbgBkAGkAYwBlAHMALAAgAFgATQBBAFQAQwBIACgAUwBFAFEAVQBFAE4AQwBFACgAdABvAHQAYQBsAF8AYwBvAGwAcwApACwAIABjAHMAdQBtAF8AaABvAHIAaQB6ACwAIAAxACkALABcAG4AIAAgACAAIAAvAC8AIABHAGUAbgBlAHIAYQB0AGUAIAB0AGgAZQAgAGYAaQBuAGEAbAAgAGEAcgByAGEAeQBcAG4AIAAgACAAIABNAEEASwBFAEEAUgBSAEEAWQAoAHQAbwB0AGEAbABfAHIAbwB3AHMALAAgAHQAbwB0AGEAbABfAGMAbwBsAHMALAAgAEwAQQBNAEIARABBACgAaQAsACAAagAsAFwAbgAgACAAIAAgACAAIAAgACAASQBOAEQARQBYACgAYQByAHIAYQB5ACwAIABJAE4ARABFAFgAKAByAG8AdwBfAGkAbgBkAGkAYwBlAHMALAAgAGkALAAgADEAKQAsACAASQBOAEQARQBYACgAYwBvAGwAXwBpAG4AZABpAGMAZQBzACwAIABqACwAIAAxACkAKQBcAG4AIAAgACAAIAApACkAXABuACkAKQA7AFwAbgAvACoAKgBcAG4AKgAgAFIAZQBwAGUAYQB0ACAAYQBuACAAYQByAHIAYQB5ACAAbQAgAHQAaQBtAGUAcwAgAHYAZQByAHQAaQBjAGEAbABsAHkAIABhAG4AZAAgAG4AIAB0AGkAbQBlAHMAIABoAG8AcgBpAHoAbwBuAHQAYQBsAGwAeQBcAG4AKgAvAFwAbgAvACoAXABuACoAIABJAG4AcAB1AHQAcwA6AFwAbgAqACAAIAAgAGEAcgByAGEAeQA6ACAAVABoAGUAIABpAG4AcAB1AHQAIABhAHIAcgBhAHkAIABvAHIAIAByAGEAbgBnAGUAIAB0AG8AIAByAGUAcABlAGEAdAAuAFwAbgAqACAAIAAgAFsAbQBfAHYAZQByAHQAXQA6ACAAKABPAHAAdABpAG8AbgBhAGwALAAgAEQAZQBmAGEAdQBsAHQAPQAxACkAIABUAGgAZQAgAG4AdQBtAGIAZQByACAAbwBmACAAdABpAG0AZQBzACAAdABvACAAcgBlAHAAZQBhAHQAIAB0AGgAZQAgAGEAcgByAGEAeQAgAHYAZQByAHQAaQBjAGEAbABsAHkALgBcAG4AKgAgACAAIABbAG4AXwBoAG8AcgBpAHoAXQA6ACAAKABPAHAAdABpAG8AbgBhAGwALAAgAEQAZQBmAGEAdQBsAHQAPQAxACkAIABUAGgAZQAgAG4AdQBtAGIAZQByACAAbwBmACAAdABpAG0AZQBzACAAdABvACAAcgBlAHAAZQBhAHQAIAB0AGgAZQAgAGEAcgByAGEAeQAgAGgAbwByAGkAegBvAG4AdABhAGwAbAB5AC4AXABuACoAXABuACoAIABPAHUAdABwAHUAdABzADoAXABuACoAIAAgACAAUgBlAHQAdQByAG4AcwAgAGEAIABuAGUAdwAgAGEAcgByAGEAeQAgAHcAaABlAHIAZQAgAHQAaABlACAAaQBuAHAAdQB0ACAAYQByAHIAYQB5ACAAaQBzACAAcgBlAHAAZQBhAHQAZQBkACAAdgBlAHIAdABpAGMAYQBsAGwAeQAgAGEAbgBkACAAaABvAHIAaQB6AG8AbgB0AGEAbABsAHkALgBcAG4AKgBcAG4AKgAgAE4AbwB0AGUAcwA6AFwAbgAqACAAIAAgAC0AIABtAF8AdgBlAHIAdAAgAGEAbgBkACAAbgBfAGgAbwByAGkAegAgAHMAaABvAHUAbABkACAAYgBlACAAdwBoAG8AbABlACAAbgB1AG0AYgBlAHIAIABzAGMAYQBsAGEAcgAgAHYAYQBsAHUAZQBzAC4AXABuACoALwBcAG4AUgBFAFAAQQBSAFIAQQBZACAAPQAgAEwAQQBNAEIARABBACgAYQByAHIAYQB5ACwAIABbAG0AXwB2AGUAcgB0AF0ALAAgAFsAbgBfAGgAbwByAGkAegBdACwAXABuAEwARQBUACgAZABvAGMALAAgAFwAIgBoAHQAdABwAHMAOgAvAC8AdwB3AHcALgB2AGUAcgB0AGUAeAA0ADIALgBjAG8AbQAvAGwAYQBtAGIAZABhAC8AcgBlAHAAYQByAHIAYQB5AC4AaAB0AG0AbABcACIALABcAG4AIAAgACAAIAB2AGUAcgBzAGkAbwBuACwAIABcACIAMQAvADEAMwAvADIAMAAyADUAIAAtACAAVQBwAGQAYQB0AGUAZAAgAGMAbwBtAG0AZQBuAHQAaQBuAGcAXAAiACwAXABuACAAIAAgACAALwAvACAASABhAG4AZABsAGUAIABkAGUAZgBhAHUAbAB0AHMAIABmAG8AcgAgAG0AXwB2AGUAcgB0ACAAYQBuAGQAIABuAF8AaABvAHIAaQB6AFwAbgAgACAAIAAgAG0AXwB2AGUAcgB0ACwAIABJAEYAKABJAFMAQgBMAEEATgBLACgAbQBfAHYAZQByAHQAKQAsACAAMQAsACAAbQBfAHYAZQByAHQAKQAsAFwAbgAgACAAIAAgAG4AXwBoAG8AcgBpAHoALAAgAEkARgAoAEkAUwBCAEwAQQBOAEsAKABuAF8AaABvAHIAaQB6ACkALAAgADEALAAgAG4AXwBoAG8AcgBpAHoAKQAsAFwAbgAgACAAIAAgAC8ALwAgAEMAcgBlAGEAdABlACAAdABoAGUAIAByAGUAcABlAGEAdABlAGQAIABhAHIAcgBhAHkAIAB1AHMAaQBuAGcAIABNAEEASwBFAEEAUgBSAEEAWQBcAG4AIAAgACAAIABNAEEASwBFAEEAUgBSAEEAWQAoAFwAbgAgACAAIAAgACAAIAAgACAAbQBfAHYAZQByAHQAIAAqACAAUgBPAFcAUwAoAGEAcgByAGEAeQApACwAIAAgACAAIAAgACAALwAvACAAVABvAHQAYQBsACAAcgBvAHcAcwAgAGkAbgAgAHQAaABlACAAbwB1AHQAcAB1AHQAIABhAHIAcgBhAHkAXABuACAAIAAgACAAIAAgACAAIABuAF8AaABvAHIAaQB6ACAAKgAgAEMATwBMAFUATQBOAFMAKABhAHIAcgBhAHkAKQAsACAAIAAvAC8AIABUAG8AdABhAGwAIABjAG8AbAB1AG0AbgBzACAAaQBuACAAdABoAGUAIABvAHUAdABwAHUAdAAgAGEAcgByAGEAeQBcAG4AIAAgACAAIAAgACAAIAAgAEwAQQBNAEIARABBACgAaQAsACAAagAsAFwAbgAgACAAIAAgACAAIAAgACAAIAAgACAAIABJAE4ARABFAFgAKABcAG4AIAAgACAAIAAgACAAIAAgACAAIAAgACAAIAAgACAAIABhAHIAcgBhAHkALABcAG4AIAAgACAAIAAgACAAIAAgACAAIAAgACAAIAAgACAAIAAxACAAKwAgAE0ATwBEACgAaQAgAC0AIAAxACwAIABSAE8AVwBTACgAYQByAHIAYQB5ACkAKQAsACAAIAAgACAALwAvACAAQwB5AGMAbABpAGMAIAByAG8AdwAgAGkAbgBkAGUAeABcAG4AIAAgACAAIAAgACAAIAAgACAAIAAgACAAIAAgACAAIAAxACAAKwAgAE0ATwBEACgAagAgAC0AIAAxACwAIABDAE8ATABVAE0ATgBTACgAYQByAHIAYQB5ACkAKQAgACAALwAvACAAQwB5AGMAbABpAGMAIABjAG8AbAB1AG0AbgAgAGkAbgBkAGUAeABcAG4AIAAgACAAIAAgACAAIAAgACAAIAAgACAAKQBcAG4AIAAgACAAIAAgACAAIAAgACkAXABuACAAIAAgACAAKQBcAG4AKQApADsAIgB9AF0ALAAiAHAAcgBvAGoAZQBjAHQATgBhAG0AZQBzACIAOgBbACIAUABSAE4ARwAiACwAIgBEAEkARQBSAE8ATABMACIALAAiAEMATwBNAEIASQBOAEEAVABJAE8ATgBTACIALAAiAFIARQBQAEUATABFAE0AIgAsACIAUgBFAFAAQQBSAFIAQQBZACIAXQAsACIAbABvAGMAYQBsAGUAIgA6AHsAIgBsAGkAcwB0AFMAZQBwAGEAcgBhAHQAbwByACIAOgAiACwAIgAsACIAcgBvAHcAUwBlAHAAYQByAGEAdABvAHIAIgA6ACIAOwAiACwAIgBjAG8AbAB1AG0AbgBTAGUAcABhAHIAYQB0AG8AcgAiADoAIgAsACIALAAiAHQAaABvAHUAcwBhAG4AZABzAFMAZQBwAGEAcgBhAHQAbwByACIAOgAiACwAIgAsACIAdABoAG8AdQBzAGEAbgBkAHMAUABvAHMAaQB0AGkAbwBuAHMAIgA6AFsAMwBdACwAIgBkAGUAYwBpAG0AYQBsAFMAZQBwAGEAcgBhAHQAbwByACIAOgAiAC4AIgAsACIAZABhAHQAZQBPAHIAZABlAHIAIgA6ACIATQBEAFkAIgAsACIAYwB1AHIAcgBlAG4AYwB5AFMAeQBtAGIAbwBsACIAOgAiACQAIgAsACIAaQBzAEMAdQByAHIAZQBuAGMAeQBTAHkAbQBiAG8AbABMAGUAYQBkACIAOgB0AHIAdQBlACwAIgBpAHMAQwB1AHIAcgBlAG4AYwB5AFMAZQBwAEIAeQBTAHAAYQBjAGUAIgA6AGYAYQBsAHMAZQAsACIAcgBvAHcATABlAHQAdABlAHIAIgA6ACIAUgAiACwAIgBjAG8AbAB1AG0AbgBMAGUAdAB0AGUAcgAiADoAIgBDACIALAAiAHIAYwBMAGUAZgB0AEIAcgBhAGMAawBlAHQAIgA6ACIAWwAiACwAIgByAGMAUgBpAGcAaAB0AEIAcgBhAGMAawBlAHQAIgA6ACIAXQAiACwAIgBzAHQAYQB0AGUAbQBlAG4AdABTAGUAcABhAHIAYQB0AG8AcgAiADoAIgA7ACIALAAiAGwAbwBjAGEAbABlAE4AYQBtAGUAIgA6ACIAZQBuAC0AdQBzACIAfQB9AA==</AFEJSONBlob>
</file>

<file path=customXml/itemProps1.xml><?xml version="1.0" encoding="utf-8"?>
<ds:datastoreItem xmlns:ds="http://schemas.openxmlformats.org/officeDocument/2006/customXml" ds:itemID="{0D16CCA2-C348-4A5C-B387-B700294642E2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Dice Race</vt:lpstr>
      <vt:lpstr>©</vt:lpstr>
      <vt:lpstr>_n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2d6 Dice Race Simulation</dc:title>
  <dc:creator>Vertex42.com</dc:creator>
  <dc:description>(c) 2025 Vertex42 LLC. All Rights Reserved.</dc:description>
  <cp:lastModifiedBy>Vertex42.com</cp:lastModifiedBy>
  <dcterms:created xsi:type="dcterms:W3CDTF">2025-10-08T16:12:22Z</dcterms:created>
  <dcterms:modified xsi:type="dcterms:W3CDTF">2025-11-19T18:13:24Z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2025 Vertex42 LLC</vt:lpwstr>
  </property>
  <property fmtid="{D5CDD505-2E9C-101B-9397-08002B2CF9AE}" pid="3" name="Version">
    <vt:lpwstr>1.0.0</vt:lpwstr>
  </property>
  <property fmtid="{D5CDD505-2E9C-101B-9397-08002B2CF9AE}" pid="4" name="Source">
    <vt:lpwstr>https://www.vertex42.com/edu/dice-rolling-in-excel.html</vt:lpwstr>
  </property>
</Properties>
</file>