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Mortgages and Loans\"/>
    </mc:Choice>
  </mc:AlternateContent>
  <bookViews>
    <workbookView xWindow="0" yWindow="0" windowWidth="17445" windowHeight="12690"/>
  </bookViews>
  <sheets>
    <sheet name="BoatLoanCalculator" sheetId="1" r:id="rId1"/>
    <sheet name="Help" sheetId="2" r:id="rId2"/>
    <sheet name="©" sheetId="3" r:id="rId3"/>
  </sheets>
  <definedNames>
    <definedName name="chart_balance">OFFSET(BoatLoanCalculator!$G$19,2,0,BoatLoanCalculator!$G$8,1)</definedName>
    <definedName name="chart_balance_noextra">FV(rate,chart_nper,payment,-loan_amount)</definedName>
    <definedName name="chart_date">OFFSET(BoatLoanCalculator!$B$19,2,0,BoatLoanCalculator!$G$8,1)</definedName>
    <definedName name="chart_nper">ROW(OFFSET(BoatLoanCalculator!$A$1,0,0,nper,1))</definedName>
    <definedName name="fpdate">BoatLoanCalculator!$D$8</definedName>
    <definedName name="frequency">{"Annually";"Semi-Annually";"Quarterly";"Bi-Monthly";"Monthly";"Semi-Monthly";"Bi-Weekly"}</definedName>
    <definedName name="loan_amount">BoatLoanCalculator!$D$5</definedName>
    <definedName name="months_per_period">INDEX({12,6,3,2,1,0.5,0.5},MATCH(BoatLoanCalculator!$D$9,frequency,0))</definedName>
    <definedName name="nper">term*periods_per_year</definedName>
    <definedName name="payment">BoatLoanCalculator!$D$14</definedName>
    <definedName name="periods_per_year">INDEX({1,2,4,6,12,24,26},MATCH(BoatLoanCalculator!$D$9,frequency,0))</definedName>
    <definedName name="_xlnm.Print_Area" localSheetId="0">OFFSET(BoatLoanCalculator!$A$1,0,0,ROW(BoatLoanCalculator!$A$19)+1+BoatLoanCalculator!$G$8,8)</definedName>
    <definedName name="_xlnm.Print_Titles" localSheetId="0">BoatLoanCalculator!$19:$19</definedName>
    <definedName name="rate">BoatLoanCalculator!$D$13</definedName>
    <definedName name="term">BoatLoanCalculator!$D$7</definedName>
    <definedName name="valuevx">42.314159</definedName>
    <definedName name="vertex42_copyright" hidden="1">#N/A</definedName>
    <definedName name="vertex42_id" hidden="1">"boat-loan-calculator.xlsx"</definedName>
    <definedName name="vertex42_title" hidden="1">"Boat Loan Calculator"</definedName>
  </definedNames>
  <calcPr calcId="162913"/>
</workbook>
</file>

<file path=xl/calcChain.xml><?xml version="1.0" encoding="utf-8"?>
<calcChain xmlns="http://schemas.openxmlformats.org/spreadsheetml/2006/main">
  <c r="D12" i="1" l="1"/>
  <c r="D16" i="1" s="1"/>
  <c r="D15" i="1" s="1"/>
  <c r="D13" i="1"/>
  <c r="D14" i="1" s="1"/>
  <c r="G20" i="1"/>
  <c r="A21" i="1"/>
  <c r="E21" i="1" l="1"/>
  <c r="C21" i="1"/>
  <c r="F21" i="1" s="1"/>
  <c r="G21" i="1" s="1"/>
  <c r="A22" i="1" s="1"/>
  <c r="B21" i="1"/>
  <c r="E22" i="1" l="1"/>
  <c r="B22" i="1"/>
  <c r="C22" i="1"/>
  <c r="F22" i="1" s="1"/>
  <c r="G22" i="1" s="1"/>
  <c r="A23" i="1" s="1"/>
  <c r="E23" i="1" l="1"/>
  <c r="C23" i="1"/>
  <c r="F23" i="1" s="1"/>
  <c r="G23" i="1" s="1"/>
  <c r="A24" i="1" s="1"/>
  <c r="B23" i="1"/>
  <c r="E24" i="1" l="1"/>
  <c r="C24" i="1"/>
  <c r="F24" i="1" s="1"/>
  <c r="G24" i="1" s="1"/>
  <c r="A25" i="1" s="1"/>
  <c r="B24" i="1"/>
  <c r="E25" i="1" l="1"/>
  <c r="C25" i="1"/>
  <c r="F25" i="1" s="1"/>
  <c r="G25" i="1" s="1"/>
  <c r="A26" i="1" s="1"/>
  <c r="B25" i="1"/>
  <c r="E26" i="1" l="1"/>
  <c r="C26" i="1"/>
  <c r="F26" i="1" s="1"/>
  <c r="G26" i="1" s="1"/>
  <c r="A27" i="1" s="1"/>
  <c r="B26" i="1"/>
  <c r="C27" i="1" l="1"/>
  <c r="F27" i="1" s="1"/>
  <c r="G27" i="1" s="1"/>
  <c r="A28" i="1" s="1"/>
  <c r="E27" i="1"/>
  <c r="B27" i="1"/>
  <c r="E28" i="1" l="1"/>
  <c r="C28" i="1"/>
  <c r="F28" i="1" s="1"/>
  <c r="G28" i="1" s="1"/>
  <c r="A29" i="1" s="1"/>
  <c r="B28" i="1"/>
  <c r="E29" i="1" l="1"/>
  <c r="C29" i="1"/>
  <c r="F29" i="1" s="1"/>
  <c r="G29" i="1" s="1"/>
  <c r="A30" i="1" s="1"/>
  <c r="B29" i="1"/>
  <c r="E30" i="1" l="1"/>
  <c r="B30" i="1"/>
  <c r="C30" i="1"/>
  <c r="F30" i="1" s="1"/>
  <c r="G30" i="1" s="1"/>
  <c r="A31" i="1" s="1"/>
  <c r="E31" i="1" l="1"/>
  <c r="C31" i="1"/>
  <c r="F31" i="1" s="1"/>
  <c r="G31" i="1" s="1"/>
  <c r="A32" i="1" s="1"/>
  <c r="B31" i="1"/>
  <c r="E32" i="1" l="1"/>
  <c r="C32" i="1"/>
  <c r="F32" i="1" s="1"/>
  <c r="G32" i="1" s="1"/>
  <c r="A33" i="1" s="1"/>
  <c r="B32" i="1"/>
  <c r="E33" i="1" l="1"/>
  <c r="C33" i="1"/>
  <c r="F33" i="1" s="1"/>
  <c r="G33" i="1" s="1"/>
  <c r="A34" i="1" s="1"/>
  <c r="B33" i="1"/>
  <c r="E34" i="1" l="1"/>
  <c r="C34" i="1"/>
  <c r="F34" i="1" s="1"/>
  <c r="G34" i="1" s="1"/>
  <c r="A35" i="1" s="1"/>
  <c r="B34" i="1"/>
  <c r="C35" i="1" l="1"/>
  <c r="F35" i="1" s="1"/>
  <c r="G35" i="1" s="1"/>
  <c r="A36" i="1" s="1"/>
  <c r="E35" i="1"/>
  <c r="B35" i="1"/>
  <c r="E36" i="1" l="1"/>
  <c r="C36" i="1"/>
  <c r="F36" i="1" s="1"/>
  <c r="G36" i="1" s="1"/>
  <c r="A37" i="1" s="1"/>
  <c r="B36" i="1"/>
  <c r="E37" i="1" l="1"/>
  <c r="C37" i="1"/>
  <c r="F37" i="1" s="1"/>
  <c r="G37" i="1" s="1"/>
  <c r="A38" i="1" s="1"/>
  <c r="B37" i="1"/>
  <c r="E38" i="1" l="1"/>
  <c r="C38" i="1"/>
  <c r="F38" i="1" s="1"/>
  <c r="G38" i="1" s="1"/>
  <c r="A39" i="1" s="1"/>
  <c r="B38" i="1"/>
  <c r="E39" i="1" l="1"/>
  <c r="C39" i="1"/>
  <c r="F39" i="1" s="1"/>
  <c r="G39" i="1" s="1"/>
  <c r="A40" i="1" s="1"/>
  <c r="B39" i="1"/>
  <c r="E40" i="1" l="1"/>
  <c r="C40" i="1"/>
  <c r="F40" i="1" s="1"/>
  <c r="G40" i="1" s="1"/>
  <c r="A41" i="1" s="1"/>
  <c r="B40" i="1"/>
  <c r="E41" i="1" l="1"/>
  <c r="C41" i="1"/>
  <c r="F41" i="1" s="1"/>
  <c r="G41" i="1" s="1"/>
  <c r="A42" i="1" s="1"/>
  <c r="B41" i="1"/>
  <c r="E42" i="1" l="1"/>
  <c r="C42" i="1"/>
  <c r="F42" i="1" s="1"/>
  <c r="G42" i="1" s="1"/>
  <c r="A43" i="1" s="1"/>
  <c r="B42" i="1"/>
  <c r="C43" i="1" l="1"/>
  <c r="F43" i="1" s="1"/>
  <c r="G43" i="1" s="1"/>
  <c r="A44" i="1" s="1"/>
  <c r="B43" i="1"/>
  <c r="E43" i="1"/>
  <c r="E44" i="1" l="1"/>
  <c r="C44" i="1"/>
  <c r="F44" i="1" s="1"/>
  <c r="G44" i="1" s="1"/>
  <c r="A45" i="1" s="1"/>
  <c r="B44" i="1"/>
  <c r="E45" i="1" l="1"/>
  <c r="C45" i="1"/>
  <c r="F45" i="1" s="1"/>
  <c r="G45" i="1" s="1"/>
  <c r="A46" i="1" s="1"/>
  <c r="B45" i="1"/>
  <c r="E46" i="1" l="1"/>
  <c r="B46" i="1"/>
  <c r="C46" i="1"/>
  <c r="F46" i="1" s="1"/>
  <c r="G46" i="1" s="1"/>
  <c r="A47" i="1" s="1"/>
  <c r="E47" i="1" l="1"/>
  <c r="C47" i="1"/>
  <c r="F47" i="1" s="1"/>
  <c r="G47" i="1" s="1"/>
  <c r="A48" i="1" s="1"/>
  <c r="B47" i="1"/>
  <c r="E48" i="1" l="1"/>
  <c r="C48" i="1"/>
  <c r="F48" i="1" s="1"/>
  <c r="G48" i="1" s="1"/>
  <c r="A49" i="1" s="1"/>
  <c r="B48" i="1"/>
  <c r="E49" i="1" l="1"/>
  <c r="C49" i="1"/>
  <c r="F49" i="1" s="1"/>
  <c r="G49" i="1" s="1"/>
  <c r="A50" i="1" s="1"/>
  <c r="B49" i="1"/>
  <c r="E50" i="1" l="1"/>
  <c r="C50" i="1"/>
  <c r="F50" i="1" s="1"/>
  <c r="G50" i="1" s="1"/>
  <c r="A51" i="1" s="1"/>
  <c r="B50" i="1"/>
  <c r="C51" i="1" l="1"/>
  <c r="F51" i="1" s="1"/>
  <c r="G51" i="1" s="1"/>
  <c r="A52" i="1" s="1"/>
  <c r="E51" i="1"/>
  <c r="B51" i="1"/>
  <c r="E52" i="1" l="1"/>
  <c r="C52" i="1"/>
  <c r="F52" i="1" s="1"/>
  <c r="G52" i="1" s="1"/>
  <c r="A53" i="1" s="1"/>
  <c r="B52" i="1"/>
  <c r="E53" i="1" l="1"/>
  <c r="C53" i="1"/>
  <c r="F53" i="1" s="1"/>
  <c r="G53" i="1" s="1"/>
  <c r="A54" i="1" s="1"/>
  <c r="B53" i="1"/>
  <c r="E54" i="1" l="1"/>
  <c r="C54" i="1"/>
  <c r="F54" i="1" s="1"/>
  <c r="G54" i="1" s="1"/>
  <c r="A55" i="1" s="1"/>
  <c r="B54" i="1"/>
  <c r="E55" i="1" l="1"/>
  <c r="C55" i="1"/>
  <c r="F55" i="1" s="1"/>
  <c r="G55" i="1" s="1"/>
  <c r="A56" i="1" s="1"/>
  <c r="B55" i="1"/>
  <c r="E56" i="1" l="1"/>
  <c r="C56" i="1"/>
  <c r="F56" i="1" s="1"/>
  <c r="G56" i="1" s="1"/>
  <c r="A57" i="1" s="1"/>
  <c r="B56" i="1"/>
  <c r="E57" i="1" l="1"/>
  <c r="C57" i="1"/>
  <c r="F57" i="1" s="1"/>
  <c r="G57" i="1" s="1"/>
  <c r="A58" i="1" s="1"/>
  <c r="B57" i="1"/>
  <c r="E58" i="1" l="1"/>
  <c r="C58" i="1"/>
  <c r="F58" i="1" s="1"/>
  <c r="G58" i="1" s="1"/>
  <c r="A59" i="1" s="1"/>
  <c r="B58" i="1"/>
  <c r="C59" i="1" l="1"/>
  <c r="F59" i="1" s="1"/>
  <c r="G59" i="1" s="1"/>
  <c r="A60" i="1" s="1"/>
  <c r="E59" i="1"/>
  <c r="B59" i="1"/>
  <c r="E60" i="1" l="1"/>
  <c r="C60" i="1"/>
  <c r="F60" i="1" s="1"/>
  <c r="G60" i="1" s="1"/>
  <c r="A61" i="1" s="1"/>
  <c r="B60" i="1"/>
  <c r="E61" i="1" l="1"/>
  <c r="C61" i="1"/>
  <c r="F61" i="1" s="1"/>
  <c r="G61" i="1" s="1"/>
  <c r="A62" i="1" s="1"/>
  <c r="B61" i="1"/>
  <c r="E62" i="1" l="1"/>
  <c r="C62" i="1"/>
  <c r="F62" i="1" s="1"/>
  <c r="G62" i="1" s="1"/>
  <c r="A63" i="1" s="1"/>
  <c r="B62" i="1"/>
  <c r="E63" i="1" l="1"/>
  <c r="C63" i="1"/>
  <c r="F63" i="1" s="1"/>
  <c r="G63" i="1" s="1"/>
  <c r="A64" i="1" s="1"/>
  <c r="B63" i="1"/>
  <c r="E64" i="1" l="1"/>
  <c r="C64" i="1"/>
  <c r="F64" i="1" s="1"/>
  <c r="G64" i="1" s="1"/>
  <c r="A65" i="1" s="1"/>
  <c r="B64" i="1"/>
  <c r="E65" i="1" l="1"/>
  <c r="C65" i="1"/>
  <c r="F65" i="1" s="1"/>
  <c r="G65" i="1" s="1"/>
  <c r="A66" i="1" s="1"/>
  <c r="B65" i="1"/>
  <c r="E66" i="1" l="1"/>
  <c r="C66" i="1"/>
  <c r="F66" i="1" s="1"/>
  <c r="G66" i="1" s="1"/>
  <c r="A67" i="1" s="1"/>
  <c r="B66" i="1"/>
  <c r="C67" i="1" l="1"/>
  <c r="F67" i="1" s="1"/>
  <c r="G67" i="1" s="1"/>
  <c r="A68" i="1" s="1"/>
  <c r="E67" i="1"/>
  <c r="B67" i="1"/>
  <c r="E68" i="1" l="1"/>
  <c r="C68" i="1"/>
  <c r="F68" i="1" s="1"/>
  <c r="G68" i="1" s="1"/>
  <c r="A69" i="1" s="1"/>
  <c r="B68" i="1"/>
  <c r="E69" i="1" l="1"/>
  <c r="C69" i="1"/>
  <c r="F69" i="1" s="1"/>
  <c r="G69" i="1" s="1"/>
  <c r="A70" i="1" s="1"/>
  <c r="B69" i="1"/>
  <c r="E70" i="1" l="1"/>
  <c r="B70" i="1"/>
  <c r="C70" i="1"/>
  <c r="F70" i="1" s="1"/>
  <c r="G70" i="1" s="1"/>
  <c r="A71" i="1" s="1"/>
  <c r="E71" i="1" l="1"/>
  <c r="C71" i="1"/>
  <c r="F71" i="1" s="1"/>
  <c r="G71" i="1" s="1"/>
  <c r="A72" i="1" s="1"/>
  <c r="B71" i="1"/>
  <c r="E72" i="1" l="1"/>
  <c r="C72" i="1"/>
  <c r="F72" i="1" s="1"/>
  <c r="G72" i="1" s="1"/>
  <c r="A73" i="1" s="1"/>
  <c r="B72" i="1"/>
  <c r="E73" i="1" l="1"/>
  <c r="C73" i="1"/>
  <c r="F73" i="1" s="1"/>
  <c r="G73" i="1" s="1"/>
  <c r="A74" i="1" s="1"/>
  <c r="B73" i="1"/>
  <c r="E74" i="1" l="1"/>
  <c r="C74" i="1"/>
  <c r="F74" i="1" s="1"/>
  <c r="G74" i="1" s="1"/>
  <c r="A75" i="1" s="1"/>
  <c r="B74" i="1"/>
  <c r="C75" i="1" l="1"/>
  <c r="F75" i="1" s="1"/>
  <c r="G75" i="1" s="1"/>
  <c r="A76" i="1" s="1"/>
  <c r="E75" i="1"/>
  <c r="B75" i="1"/>
  <c r="E76" i="1" l="1"/>
  <c r="C76" i="1"/>
  <c r="F76" i="1" s="1"/>
  <c r="G76" i="1" s="1"/>
  <c r="A77" i="1" s="1"/>
  <c r="B76" i="1"/>
  <c r="E77" i="1" l="1"/>
  <c r="C77" i="1"/>
  <c r="F77" i="1" s="1"/>
  <c r="G77" i="1" s="1"/>
  <c r="A78" i="1" s="1"/>
  <c r="B77" i="1"/>
  <c r="E78" i="1" l="1"/>
  <c r="C78" i="1"/>
  <c r="F78" i="1" s="1"/>
  <c r="G78" i="1" s="1"/>
  <c r="A79" i="1" s="1"/>
  <c r="B78" i="1"/>
  <c r="E79" i="1" l="1"/>
  <c r="C79" i="1"/>
  <c r="F79" i="1" s="1"/>
  <c r="G79" i="1" s="1"/>
  <c r="A80" i="1" s="1"/>
  <c r="B79" i="1"/>
  <c r="E80" i="1" l="1"/>
  <c r="C80" i="1"/>
  <c r="F80" i="1" s="1"/>
  <c r="G80" i="1" s="1"/>
  <c r="A81" i="1" s="1"/>
  <c r="B80" i="1"/>
  <c r="E81" i="1" l="1"/>
  <c r="C81" i="1"/>
  <c r="F81" i="1" s="1"/>
  <c r="G81" i="1" s="1"/>
  <c r="A82" i="1" s="1"/>
  <c r="B81" i="1"/>
  <c r="E82" i="1" l="1"/>
  <c r="C82" i="1"/>
  <c r="F82" i="1" s="1"/>
  <c r="G82" i="1" s="1"/>
  <c r="A83" i="1" s="1"/>
  <c r="B82" i="1"/>
  <c r="C83" i="1" l="1"/>
  <c r="F83" i="1" s="1"/>
  <c r="G83" i="1" s="1"/>
  <c r="A84" i="1" s="1"/>
  <c r="E83" i="1"/>
  <c r="B83" i="1"/>
  <c r="E84" i="1" l="1"/>
  <c r="C84" i="1"/>
  <c r="F84" i="1" s="1"/>
  <c r="G84" i="1" s="1"/>
  <c r="A85" i="1" s="1"/>
  <c r="B84" i="1"/>
  <c r="E85" i="1" l="1"/>
  <c r="C85" i="1"/>
  <c r="F85" i="1" s="1"/>
  <c r="G85" i="1" s="1"/>
  <c r="A86" i="1" s="1"/>
  <c r="B85" i="1"/>
  <c r="E86" i="1" l="1"/>
  <c r="B86" i="1"/>
  <c r="C86" i="1"/>
  <c r="F86" i="1" s="1"/>
  <c r="G86" i="1" s="1"/>
  <c r="A87" i="1" s="1"/>
  <c r="E87" i="1" l="1"/>
  <c r="C87" i="1"/>
  <c r="F87" i="1" s="1"/>
  <c r="G87" i="1" s="1"/>
  <c r="A88" i="1" s="1"/>
  <c r="B87" i="1"/>
  <c r="E88" i="1" l="1"/>
  <c r="C88" i="1"/>
  <c r="F88" i="1" s="1"/>
  <c r="G88" i="1" s="1"/>
  <c r="A89" i="1" s="1"/>
  <c r="B88" i="1"/>
  <c r="E89" i="1" l="1"/>
  <c r="C89" i="1"/>
  <c r="F89" i="1" s="1"/>
  <c r="G89" i="1" s="1"/>
  <c r="A90" i="1" s="1"/>
  <c r="B89" i="1"/>
  <c r="E90" i="1" l="1"/>
  <c r="C90" i="1"/>
  <c r="F90" i="1" s="1"/>
  <c r="G90" i="1" s="1"/>
  <c r="A91" i="1" s="1"/>
  <c r="B90" i="1"/>
  <c r="C91" i="1" l="1"/>
  <c r="F91" i="1" s="1"/>
  <c r="G91" i="1" s="1"/>
  <c r="A92" i="1" s="1"/>
  <c r="E91" i="1"/>
  <c r="B91" i="1"/>
  <c r="E92" i="1" l="1"/>
  <c r="C92" i="1"/>
  <c r="F92" i="1" s="1"/>
  <c r="G92" i="1" s="1"/>
  <c r="A93" i="1" s="1"/>
  <c r="B92" i="1"/>
  <c r="E93" i="1" l="1"/>
  <c r="C93" i="1"/>
  <c r="F93" i="1" s="1"/>
  <c r="G93" i="1" s="1"/>
  <c r="A94" i="1" s="1"/>
  <c r="B93" i="1"/>
  <c r="E94" i="1" l="1"/>
  <c r="B94" i="1"/>
  <c r="C94" i="1"/>
  <c r="F94" i="1" s="1"/>
  <c r="G94" i="1" s="1"/>
  <c r="A95" i="1" s="1"/>
  <c r="E95" i="1" l="1"/>
  <c r="C95" i="1"/>
  <c r="F95" i="1" s="1"/>
  <c r="G95" i="1" s="1"/>
  <c r="A96" i="1" s="1"/>
  <c r="B95" i="1"/>
  <c r="E96" i="1" l="1"/>
  <c r="C96" i="1"/>
  <c r="F96" i="1" s="1"/>
  <c r="G96" i="1" s="1"/>
  <c r="A97" i="1" s="1"/>
  <c r="B96" i="1"/>
  <c r="E97" i="1" l="1"/>
  <c r="C97" i="1"/>
  <c r="F97" i="1" s="1"/>
  <c r="G97" i="1" s="1"/>
  <c r="A98" i="1" s="1"/>
  <c r="B97" i="1"/>
  <c r="E98" i="1" l="1"/>
  <c r="C98" i="1"/>
  <c r="F98" i="1" s="1"/>
  <c r="G98" i="1" s="1"/>
  <c r="A99" i="1" s="1"/>
  <c r="B98" i="1"/>
  <c r="C99" i="1" l="1"/>
  <c r="F99" i="1" s="1"/>
  <c r="G99" i="1" s="1"/>
  <c r="A100" i="1" s="1"/>
  <c r="E99" i="1"/>
  <c r="B99" i="1"/>
  <c r="E100" i="1" l="1"/>
  <c r="C100" i="1"/>
  <c r="F100" i="1" s="1"/>
  <c r="G100" i="1" s="1"/>
  <c r="A101" i="1" s="1"/>
  <c r="B100" i="1"/>
  <c r="E101" i="1" l="1"/>
  <c r="C101" i="1"/>
  <c r="F101" i="1" s="1"/>
  <c r="G101" i="1" s="1"/>
  <c r="A102" i="1" s="1"/>
  <c r="B101" i="1"/>
  <c r="E102" i="1" l="1"/>
  <c r="C102" i="1"/>
  <c r="F102" i="1" s="1"/>
  <c r="G102" i="1" s="1"/>
  <c r="A103" i="1" s="1"/>
  <c r="B102" i="1"/>
  <c r="E103" i="1" l="1"/>
  <c r="C103" i="1"/>
  <c r="F103" i="1" s="1"/>
  <c r="G103" i="1" s="1"/>
  <c r="A104" i="1" s="1"/>
  <c r="B103" i="1"/>
  <c r="E104" i="1" l="1"/>
  <c r="C104" i="1"/>
  <c r="F104" i="1" s="1"/>
  <c r="G104" i="1" s="1"/>
  <c r="A105" i="1" s="1"/>
  <c r="B104" i="1"/>
  <c r="E105" i="1" l="1"/>
  <c r="C105" i="1"/>
  <c r="F105" i="1" s="1"/>
  <c r="G105" i="1" s="1"/>
  <c r="A106" i="1" s="1"/>
  <c r="B105" i="1"/>
  <c r="E106" i="1" l="1"/>
  <c r="C106" i="1"/>
  <c r="F106" i="1" s="1"/>
  <c r="G106" i="1" s="1"/>
  <c r="A107" i="1" s="1"/>
  <c r="B106" i="1"/>
  <c r="C107" i="1" l="1"/>
  <c r="F107" i="1" s="1"/>
  <c r="G107" i="1" s="1"/>
  <c r="A108" i="1" s="1"/>
  <c r="E107" i="1"/>
  <c r="B107" i="1"/>
  <c r="E108" i="1" l="1"/>
  <c r="C108" i="1"/>
  <c r="F108" i="1" s="1"/>
  <c r="G108" i="1" s="1"/>
  <c r="A109" i="1" s="1"/>
  <c r="B108" i="1"/>
  <c r="E109" i="1" l="1"/>
  <c r="C109" i="1"/>
  <c r="F109" i="1" s="1"/>
  <c r="G109" i="1" s="1"/>
  <c r="A110" i="1" s="1"/>
  <c r="B109" i="1"/>
  <c r="E110" i="1" l="1"/>
  <c r="B110" i="1"/>
  <c r="C110" i="1"/>
  <c r="F110" i="1" s="1"/>
  <c r="G110" i="1" s="1"/>
  <c r="A111" i="1" s="1"/>
  <c r="E111" i="1" l="1"/>
  <c r="C111" i="1"/>
  <c r="F111" i="1" s="1"/>
  <c r="G111" i="1" s="1"/>
  <c r="A112" i="1" s="1"/>
  <c r="B111" i="1"/>
  <c r="E112" i="1" l="1"/>
  <c r="C112" i="1"/>
  <c r="F112" i="1" s="1"/>
  <c r="G112" i="1" s="1"/>
  <c r="A113" i="1" s="1"/>
  <c r="B112" i="1"/>
  <c r="E113" i="1" l="1"/>
  <c r="C113" i="1"/>
  <c r="F113" i="1" s="1"/>
  <c r="G113" i="1" s="1"/>
  <c r="A114" i="1" s="1"/>
  <c r="B113" i="1"/>
  <c r="E114" i="1" l="1"/>
  <c r="C114" i="1"/>
  <c r="F114" i="1" s="1"/>
  <c r="G114" i="1" s="1"/>
  <c r="A115" i="1" s="1"/>
  <c r="B114" i="1"/>
  <c r="C115" i="1" l="1"/>
  <c r="F115" i="1" s="1"/>
  <c r="G115" i="1" s="1"/>
  <c r="A116" i="1" s="1"/>
  <c r="E115" i="1"/>
  <c r="B115" i="1"/>
  <c r="E116" i="1" l="1"/>
  <c r="C116" i="1"/>
  <c r="F116" i="1" s="1"/>
  <c r="G116" i="1" s="1"/>
  <c r="A117" i="1" s="1"/>
  <c r="B116" i="1"/>
  <c r="E117" i="1" l="1"/>
  <c r="C117" i="1"/>
  <c r="F117" i="1" s="1"/>
  <c r="G117" i="1" s="1"/>
  <c r="A118" i="1" s="1"/>
  <c r="B117" i="1"/>
  <c r="E118" i="1" l="1"/>
  <c r="B118" i="1"/>
  <c r="C118" i="1"/>
  <c r="F118" i="1" s="1"/>
  <c r="G118" i="1" s="1"/>
  <c r="A119" i="1" s="1"/>
  <c r="E119" i="1" l="1"/>
  <c r="C119" i="1"/>
  <c r="F119" i="1" s="1"/>
  <c r="G119" i="1" s="1"/>
  <c r="A120" i="1" s="1"/>
  <c r="B119" i="1"/>
  <c r="E120" i="1" l="1"/>
  <c r="C120" i="1"/>
  <c r="F120" i="1" s="1"/>
  <c r="G120" i="1" s="1"/>
  <c r="A121" i="1" s="1"/>
  <c r="B120" i="1"/>
  <c r="E121" i="1" l="1"/>
  <c r="C121" i="1"/>
  <c r="F121" i="1" s="1"/>
  <c r="G121" i="1" s="1"/>
  <c r="A122" i="1" s="1"/>
  <c r="B121" i="1"/>
  <c r="E122" i="1" l="1"/>
  <c r="C122" i="1"/>
  <c r="F122" i="1" s="1"/>
  <c r="G122" i="1" s="1"/>
  <c r="A123" i="1" s="1"/>
  <c r="B122" i="1"/>
  <c r="C123" i="1" l="1"/>
  <c r="F123" i="1" s="1"/>
  <c r="G123" i="1" s="1"/>
  <c r="A124" i="1" s="1"/>
  <c r="E123" i="1"/>
  <c r="B123" i="1"/>
  <c r="E124" i="1" l="1"/>
  <c r="C124" i="1"/>
  <c r="F124" i="1" s="1"/>
  <c r="G124" i="1" s="1"/>
  <c r="A125" i="1" s="1"/>
  <c r="B124" i="1"/>
  <c r="E125" i="1" l="1"/>
  <c r="C125" i="1"/>
  <c r="F125" i="1" s="1"/>
  <c r="G125" i="1" s="1"/>
  <c r="A126" i="1" s="1"/>
  <c r="B125" i="1"/>
  <c r="E126" i="1" l="1"/>
  <c r="B126" i="1"/>
  <c r="C126" i="1"/>
  <c r="F126" i="1" s="1"/>
  <c r="G126" i="1" s="1"/>
  <c r="A127" i="1" s="1"/>
  <c r="E127" i="1" l="1"/>
  <c r="C127" i="1"/>
  <c r="F127" i="1" s="1"/>
  <c r="G127" i="1" s="1"/>
  <c r="A128" i="1" s="1"/>
  <c r="B127" i="1"/>
  <c r="E128" i="1" l="1"/>
  <c r="C128" i="1"/>
  <c r="F128" i="1" s="1"/>
  <c r="G128" i="1" s="1"/>
  <c r="A129" i="1" s="1"/>
  <c r="B128" i="1"/>
  <c r="E129" i="1" l="1"/>
  <c r="C129" i="1"/>
  <c r="F129" i="1" s="1"/>
  <c r="G129" i="1" s="1"/>
  <c r="A130" i="1" s="1"/>
  <c r="B129" i="1"/>
  <c r="E130" i="1" l="1"/>
  <c r="C130" i="1"/>
  <c r="F130" i="1" s="1"/>
  <c r="G130" i="1" s="1"/>
  <c r="A131" i="1" s="1"/>
  <c r="B130" i="1"/>
  <c r="C131" i="1" l="1"/>
  <c r="F131" i="1" s="1"/>
  <c r="G131" i="1" s="1"/>
  <c r="A132" i="1" s="1"/>
  <c r="E131" i="1"/>
  <c r="B131" i="1"/>
  <c r="E132" i="1" l="1"/>
  <c r="C132" i="1"/>
  <c r="F132" i="1" s="1"/>
  <c r="G132" i="1" s="1"/>
  <c r="A133" i="1" s="1"/>
  <c r="B132" i="1"/>
  <c r="E133" i="1" l="1"/>
  <c r="B133" i="1"/>
  <c r="C133" i="1"/>
  <c r="F133" i="1" s="1"/>
  <c r="G133" i="1" s="1"/>
  <c r="A134" i="1" s="1"/>
  <c r="E134" i="1" l="1"/>
  <c r="B134" i="1"/>
  <c r="C134" i="1"/>
  <c r="F134" i="1" s="1"/>
  <c r="G134" i="1" s="1"/>
  <c r="A135" i="1" s="1"/>
  <c r="E135" i="1" l="1"/>
  <c r="C135" i="1"/>
  <c r="F135" i="1" s="1"/>
  <c r="G135" i="1" s="1"/>
  <c r="A136" i="1" s="1"/>
  <c r="B135" i="1"/>
  <c r="E136" i="1" l="1"/>
  <c r="C136" i="1"/>
  <c r="F136" i="1" s="1"/>
  <c r="G136" i="1" s="1"/>
  <c r="A137" i="1" s="1"/>
  <c r="B136" i="1"/>
  <c r="E137" i="1" l="1"/>
  <c r="C137" i="1"/>
  <c r="F137" i="1" s="1"/>
  <c r="G137" i="1" s="1"/>
  <c r="A138" i="1" s="1"/>
  <c r="B137" i="1"/>
  <c r="C138" i="1" l="1"/>
  <c r="F138" i="1" s="1"/>
  <c r="G138" i="1" s="1"/>
  <c r="A139" i="1" s="1"/>
  <c r="E138" i="1"/>
  <c r="B138" i="1"/>
  <c r="C139" i="1" l="1"/>
  <c r="F139" i="1" s="1"/>
  <c r="G139" i="1" s="1"/>
  <c r="A140" i="1" s="1"/>
  <c r="E139" i="1"/>
  <c r="B139" i="1"/>
  <c r="E140" i="1" l="1"/>
  <c r="C140" i="1"/>
  <c r="F140" i="1" s="1"/>
  <c r="G140" i="1" s="1"/>
  <c r="A141" i="1" s="1"/>
  <c r="B140" i="1"/>
  <c r="E141" i="1" l="1"/>
  <c r="F141" i="1"/>
  <c r="B141" i="1"/>
  <c r="G141" i="1"/>
  <c r="A142" i="1" s="1"/>
  <c r="C141" i="1"/>
  <c r="E142" i="1" l="1"/>
  <c r="G142" i="1"/>
  <c r="A143" i="1" s="1"/>
  <c r="C142" i="1"/>
  <c r="F142" i="1"/>
  <c r="B142" i="1"/>
  <c r="G143" i="1" l="1"/>
  <c r="A144" i="1" s="1"/>
  <c r="E143" i="1"/>
  <c r="C143" i="1"/>
  <c r="B143" i="1"/>
  <c r="F143" i="1"/>
  <c r="G144" i="1" l="1"/>
  <c r="A145" i="1" s="1"/>
  <c r="C144" i="1"/>
  <c r="E144" i="1"/>
  <c r="F144" i="1"/>
  <c r="B144" i="1"/>
  <c r="E145" i="1" l="1"/>
  <c r="G145" i="1"/>
  <c r="A146" i="1" s="1"/>
  <c r="C145" i="1"/>
  <c r="F145" i="1"/>
  <c r="B145" i="1"/>
  <c r="E146" i="1" l="1"/>
  <c r="G146" i="1"/>
  <c r="A147" i="1" s="1"/>
  <c r="B146" i="1"/>
  <c r="C146" i="1"/>
  <c r="F146" i="1"/>
  <c r="E147" i="1" l="1"/>
  <c r="G147" i="1"/>
  <c r="A148" i="1" s="1"/>
  <c r="F147" i="1"/>
  <c r="C147" i="1"/>
  <c r="B147" i="1"/>
  <c r="E148" i="1" l="1"/>
  <c r="F148" i="1"/>
  <c r="B148" i="1"/>
  <c r="C148" i="1"/>
  <c r="G148" i="1"/>
  <c r="A149" i="1" s="1"/>
  <c r="E149" i="1" l="1"/>
  <c r="F149" i="1"/>
  <c r="B149" i="1"/>
  <c r="G149" i="1"/>
  <c r="A150" i="1" s="1"/>
  <c r="C149" i="1"/>
  <c r="E150" i="1" l="1"/>
  <c r="G150" i="1"/>
  <c r="A151" i="1" s="1"/>
  <c r="C150" i="1"/>
  <c r="F150" i="1"/>
  <c r="B150" i="1"/>
  <c r="G151" i="1" l="1"/>
  <c r="A152" i="1" s="1"/>
  <c r="C151" i="1"/>
  <c r="F151" i="1"/>
  <c r="B151" i="1"/>
  <c r="E151" i="1"/>
  <c r="G152" i="1" l="1"/>
  <c r="A153" i="1" s="1"/>
  <c r="E152" i="1"/>
  <c r="C152" i="1"/>
  <c r="F152" i="1"/>
  <c r="B152" i="1"/>
  <c r="E153" i="1" l="1"/>
  <c r="G153" i="1"/>
  <c r="A154" i="1" s="1"/>
  <c r="C153" i="1"/>
  <c r="B153" i="1"/>
  <c r="F153" i="1"/>
  <c r="E154" i="1" l="1"/>
  <c r="G154" i="1"/>
  <c r="A155" i="1" s="1"/>
  <c r="B154" i="1"/>
  <c r="F154" i="1"/>
  <c r="C154" i="1"/>
  <c r="E155" i="1" l="1"/>
  <c r="G155" i="1"/>
  <c r="A156" i="1" s="1"/>
  <c r="F155" i="1"/>
  <c r="C155" i="1"/>
  <c r="B155" i="1"/>
  <c r="E156" i="1" l="1"/>
  <c r="F156" i="1"/>
  <c r="B156" i="1"/>
  <c r="G156" i="1"/>
  <c r="A157" i="1" s="1"/>
  <c r="C156" i="1"/>
  <c r="E157" i="1" l="1"/>
  <c r="F157" i="1"/>
  <c r="B157" i="1"/>
  <c r="G157" i="1"/>
  <c r="A158" i="1" s="1"/>
  <c r="C157" i="1"/>
  <c r="E158" i="1" l="1"/>
  <c r="G158" i="1"/>
  <c r="A159" i="1" s="1"/>
  <c r="C158" i="1"/>
  <c r="F158" i="1"/>
  <c r="B158" i="1"/>
  <c r="G159" i="1" l="1"/>
  <c r="A160" i="1" s="1"/>
  <c r="B159" i="1"/>
  <c r="C159" i="1"/>
  <c r="F159" i="1"/>
  <c r="E159" i="1"/>
  <c r="G160" i="1" l="1"/>
  <c r="A161" i="1" s="1"/>
  <c r="C160" i="1"/>
  <c r="F160" i="1"/>
  <c r="B160" i="1"/>
  <c r="E160" i="1"/>
  <c r="E161" i="1" l="1"/>
  <c r="G161" i="1"/>
  <c r="A162" i="1" s="1"/>
  <c r="C161" i="1"/>
  <c r="F161" i="1"/>
  <c r="B161" i="1"/>
  <c r="E162" i="1" l="1"/>
  <c r="G162" i="1"/>
  <c r="A163" i="1" s="1"/>
  <c r="F162" i="1"/>
  <c r="C162" i="1"/>
  <c r="B162" i="1"/>
  <c r="E163" i="1" l="1"/>
  <c r="G163" i="1"/>
  <c r="A164" i="1" s="1"/>
  <c r="C163" i="1"/>
  <c r="F163" i="1"/>
  <c r="B163" i="1"/>
  <c r="E164" i="1" l="1"/>
  <c r="G164" i="1"/>
  <c r="A165" i="1" s="1"/>
  <c r="F164" i="1"/>
  <c r="B164" i="1"/>
  <c r="C164" i="1"/>
  <c r="E165" i="1" l="1"/>
  <c r="G165" i="1"/>
  <c r="A166" i="1" s="1"/>
  <c r="F165" i="1"/>
  <c r="B165" i="1"/>
  <c r="C165" i="1"/>
  <c r="C166" i="1" l="1"/>
  <c r="E166" i="1"/>
  <c r="F166" i="1"/>
  <c r="B166" i="1"/>
  <c r="G166" i="1"/>
  <c r="A167" i="1" s="1"/>
  <c r="G167" i="1" l="1"/>
  <c r="A168" i="1" s="1"/>
  <c r="C167" i="1"/>
  <c r="B167" i="1"/>
  <c r="F167" i="1"/>
  <c r="E167" i="1"/>
  <c r="E168" i="1" l="1"/>
  <c r="C168" i="1"/>
  <c r="G168" i="1"/>
  <c r="A169" i="1" s="1"/>
  <c r="F168" i="1"/>
  <c r="B168" i="1"/>
  <c r="C169" i="1" l="1"/>
  <c r="E169" i="1"/>
  <c r="G169" i="1"/>
  <c r="A170" i="1" s="1"/>
  <c r="F169" i="1"/>
  <c r="B169" i="1"/>
  <c r="E170" i="1" l="1"/>
  <c r="B170" i="1"/>
  <c r="C170" i="1"/>
  <c r="F170" i="1"/>
  <c r="G170" i="1"/>
  <c r="A171" i="1" s="1"/>
  <c r="G171" i="1" l="1"/>
  <c r="A172" i="1" s="1"/>
  <c r="C171" i="1"/>
  <c r="E171" i="1"/>
  <c r="F171" i="1"/>
  <c r="B171" i="1"/>
  <c r="F172" i="1" l="1"/>
  <c r="B172" i="1"/>
  <c r="C172" i="1"/>
  <c r="E172" i="1"/>
  <c r="G172" i="1"/>
  <c r="A173" i="1" s="1"/>
  <c r="G173" i="1" l="1"/>
  <c r="A174" i="1" s="1"/>
  <c r="F173" i="1"/>
  <c r="B173" i="1"/>
  <c r="E173" i="1"/>
  <c r="C173" i="1"/>
  <c r="C174" i="1" l="1"/>
  <c r="E174" i="1"/>
  <c r="B174" i="1"/>
  <c r="F174" i="1"/>
  <c r="G174" i="1"/>
  <c r="A175" i="1" s="1"/>
  <c r="C175" i="1" l="1"/>
  <c r="B175" i="1"/>
  <c r="F175" i="1"/>
  <c r="G175" i="1"/>
  <c r="A176" i="1" s="1"/>
  <c r="E175" i="1"/>
  <c r="E176" i="1" l="1"/>
  <c r="C176" i="1"/>
  <c r="F176" i="1"/>
  <c r="B176" i="1"/>
  <c r="G9" i="1" s="1"/>
  <c r="G176" i="1"/>
  <c r="G177" i="1" s="1"/>
  <c r="D17" i="1" s="1"/>
  <c r="G8" i="1"/>
  <c r="G6" i="1" l="1"/>
  <c r="G7" i="1" s="1"/>
  <c r="G5" i="1"/>
</calcChain>
</file>

<file path=xl/comments1.xml><?xml version="1.0" encoding="utf-8"?>
<comments xmlns="http://schemas.openxmlformats.org/spreadsheetml/2006/main">
  <authors>
    <author>Jon</author>
    <author>Maria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Loan Amount:</t>
        </r>
        <r>
          <rPr>
            <sz val="8"/>
            <color indexed="81"/>
            <rFont val="Tahoma"/>
            <family val="2"/>
          </rPr>
          <t xml:space="preserve">
This is the amount that you have borrowed.
It is NOT the price of the boat. It is the amount financed, which often consists of the sales price + fees + sales tax - down payment.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Term of Loan</t>
        </r>
        <r>
          <rPr>
            <sz val="8"/>
            <color indexed="81"/>
            <rFont val="Tahoma"/>
            <family val="2"/>
          </rPr>
          <t xml:space="preserve">
The number of years it will take to pay off the loan, assuming no extra payments are made.
If you want to specify a specific number of months, enter the formula:  =</t>
        </r>
        <r>
          <rPr>
            <i/>
            <sz val="8"/>
            <color indexed="81"/>
            <rFont val="Tahoma"/>
            <family val="2"/>
          </rPr>
          <t>months</t>
        </r>
        <r>
          <rPr>
            <sz val="8"/>
            <color indexed="81"/>
            <rFont val="Tahoma"/>
            <family val="2"/>
          </rPr>
          <t>/12
For example:
For an 18-month loan, enter =18/12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</rPr>
          <t>Reduced Interest</t>
        </r>
        <r>
          <rPr>
            <sz val="8"/>
            <color indexed="81"/>
            <rFont val="Tahoma"/>
            <family val="2"/>
          </rPr>
          <t xml:space="preserve">
The reduced interest expense associated with making extra payments. The result may be off by a few cents due to rounding. When you make extra payments on the principal above your normal payment, then you pay less interest in the long run.</t>
        </r>
      </text>
    </comment>
    <comment ref="C8" authorId="1" shapeId="0">
      <text>
        <r>
          <rPr>
            <b/>
            <sz val="8"/>
            <color indexed="81"/>
            <rFont val="Tahoma"/>
            <family val="2"/>
          </rPr>
          <t>First Payment Date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Assumes that the first payment date is at the </t>
        </r>
        <r>
          <rPr>
            <b/>
            <sz val="8"/>
            <color indexed="81"/>
            <rFont val="Tahoma"/>
            <family val="2"/>
          </rPr>
          <t xml:space="preserve">end </t>
        </r>
        <r>
          <rPr>
            <sz val="8"/>
            <color indexed="81"/>
            <rFont val="Tahoma"/>
            <family val="2"/>
          </rPr>
          <t xml:space="preserve">of the first period (meaning that the first payment also includes the first period's interest).
</t>
        </r>
        <r>
          <rPr>
            <i/>
            <sz val="8"/>
            <color indexed="81"/>
            <rFont val="Tahoma"/>
            <family val="2"/>
          </rPr>
          <t>Shortcut</t>
        </r>
        <r>
          <rPr>
            <sz val="8"/>
            <color indexed="81"/>
            <rFont val="Tahoma"/>
            <family val="2"/>
          </rPr>
          <t xml:space="preserve">: To enter today's date, press </t>
        </r>
        <r>
          <rPr>
            <b/>
            <sz val="8"/>
            <color indexed="81"/>
            <rFont val="Tahoma"/>
            <family val="2"/>
          </rPr>
          <t>Ctrl+;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Total Interest:</t>
        </r>
        <r>
          <rPr>
            <sz val="8"/>
            <color indexed="81"/>
            <rFont val="Tahoma"/>
            <family val="2"/>
          </rPr>
          <t xml:space="preserve">
If you don't make any extra payments, this will be the total amount of interest paid over the life of the loan.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Total Payments:</t>
        </r>
        <r>
          <rPr>
            <sz val="8"/>
            <color indexed="81"/>
            <rFont val="Tahoma"/>
            <family val="2"/>
          </rPr>
          <t xml:space="preserve">
If you don't make any extra payments, this will be the total amount paid over the life of the loan (including interest). The amount may be off by a few cents due to rounding.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Additional Payment</t>
        </r>
        <r>
          <rPr>
            <sz val="8"/>
            <color indexed="81"/>
            <rFont val="Tahoma"/>
            <family val="2"/>
          </rPr>
          <t xml:space="preserve">
The amount paid directly towards the principal. In order to pay off the remaining balance, the additional payment must be the</t>
        </r>
        <r>
          <rPr>
            <b/>
            <sz val="8"/>
            <color indexed="81"/>
            <rFont val="Tahoma"/>
            <family val="2"/>
          </rPr>
          <t xml:space="preserve"> last period balance - payment due + interest due</t>
        </r>
        <r>
          <rPr>
            <sz val="8"/>
            <color indexed="81"/>
            <rFont val="Tahoma"/>
            <family val="2"/>
          </rPr>
          <t>. For example, to pay off after the first period, the additional payment would be: =G24-C25+E25
(Assumes no penalties for making additional payments.)</t>
        </r>
      </text>
    </comment>
  </commentList>
</comments>
</file>

<file path=xl/sharedStrings.xml><?xml version="1.0" encoding="utf-8"?>
<sst xmlns="http://schemas.openxmlformats.org/spreadsheetml/2006/main" count="56" uniqueCount="47">
  <si>
    <t>Inputs</t>
  </si>
  <si>
    <t>Annual Interest Rate</t>
  </si>
  <si>
    <t>Term of Loan in Years</t>
  </si>
  <si>
    <t>First Payment Date</t>
  </si>
  <si>
    <t>Frequency of Payment</t>
  </si>
  <si>
    <t>Rate (per period)</t>
  </si>
  <si>
    <t>Total Payments</t>
  </si>
  <si>
    <t>Total Interest</t>
  </si>
  <si>
    <t>No.</t>
  </si>
  <si>
    <t>Due Date</t>
  </si>
  <si>
    <t>Payment Due</t>
  </si>
  <si>
    <t>Additional Payment</t>
  </si>
  <si>
    <t>Interest</t>
  </si>
  <si>
    <t>Principal</t>
  </si>
  <si>
    <t>Balance</t>
  </si>
  <si>
    <t>Payment (per period)</t>
  </si>
  <si>
    <t>Monthly</t>
  </si>
  <si>
    <t>Number of Payments</t>
  </si>
  <si>
    <t>Ending Balance:</t>
  </si>
  <si>
    <t>Reduced Interest</t>
  </si>
  <si>
    <t>Effect of Extra Payments</t>
  </si>
  <si>
    <t>Last Payment Date</t>
  </si>
  <si>
    <r>
      <t>Summary</t>
    </r>
    <r>
      <rPr>
        <sz val="10"/>
        <color indexed="9"/>
        <rFont val="Tahoma"/>
        <family val="2"/>
      </rPr>
      <t xml:space="preserve"> (with no extra payments)</t>
    </r>
  </si>
  <si>
    <t>Boat Loan Calculator</t>
  </si>
  <si>
    <t>Boat Loan Amount</t>
  </si>
  <si>
    <t>HELP</t>
  </si>
  <si>
    <t>Getting Started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</si>
  <si>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</si>
  <si>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</si>
  <si>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</si>
  <si>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</si>
  <si>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Vertex42.com: Loan Amortization Schedule</t>
  </si>
  <si>
    <t>Vertex42.com: Personal Budget Spreadsheet</t>
  </si>
  <si>
    <t>TIPS</t>
  </si>
  <si>
    <t>Vertex42.com: Spreadsheet Tips Workbook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</si>
  <si>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</si>
  <si>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</si>
  <si>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</si>
  <si>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spreadsheet creates a payment schedule for a fixed-rate loan, with optional extra payments. Use the spreadsheet to compare different terms, rates, and loan amounts. The spreadsheet allows complete flexibility in how you make additional payments.</t>
  </si>
  <si>
    <t>Note: To be conservative, the monthly payment should be less than 60% of the amount that you have budgeted towards the total monthly cost of owning and operating your boat. See the reference links on the download page at Vertex42.com for more information.</t>
  </si>
  <si>
    <t>The payment is rounded to the nearest cent. The last payment is adjusted to bring the balance to zero.</t>
  </si>
  <si>
    <t>This spreadsheet, including all worksheets and associated content is a copyrighted work under the United States and other copyright laws.</t>
  </si>
  <si>
    <t>https://www.vertex42.com/Calculators/boat-loan-calculator.html</t>
  </si>
  <si>
    <t>https://www.vertex42.com/licensing/EULA_personaluse.html</t>
  </si>
  <si>
    <t>© 2007-2018 Vertex42 LLC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</si>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</sst>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41" x14ac:knownFonts="1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8"/>
      <name val="Arial"/>
      <family val="2"/>
    </font>
    <font>
      <b/>
      <sz val="10"/>
      <color indexed="10"/>
      <name val="Tahoma"/>
      <family val="2"/>
    </font>
    <font>
      <sz val="10"/>
      <color indexed="9"/>
      <name val="Tahoma"/>
      <family val="2"/>
    </font>
    <font>
      <u/>
      <sz val="8"/>
      <color indexed="9"/>
      <name val="Tahoma"/>
      <family val="2"/>
    </font>
    <font>
      <sz val="8"/>
      <color indexed="9"/>
      <name val="Tahoma"/>
      <family val="2"/>
    </font>
    <font>
      <u/>
      <sz val="8"/>
      <color indexed="12"/>
      <name val="Tahoma"/>
      <family val="2"/>
    </font>
    <font>
      <b/>
      <sz val="10"/>
      <color indexed="9"/>
      <name val="Tahoma"/>
      <family val="2"/>
    </font>
    <font>
      <b/>
      <sz val="6"/>
      <name val="Tahoma"/>
      <family val="2"/>
    </font>
    <font>
      <b/>
      <sz val="18"/>
      <color indexed="9"/>
      <name val="Arial"/>
      <family val="2"/>
    </font>
    <font>
      <sz val="18"/>
      <color theme="4" tint="-0.249977111117893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8"/>
      <color theme="0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Arial"/>
      <family val="2"/>
    </font>
    <font>
      <sz val="11"/>
      <name val="Trebuchet MS"/>
      <family val="2"/>
    </font>
    <font>
      <sz val="12"/>
      <name val="Arial"/>
      <family val="2"/>
    </font>
    <font>
      <sz val="11"/>
      <color theme="1" tint="0.34998626667073579"/>
      <name val="Calibri"/>
      <family val="2"/>
    </font>
    <font>
      <sz val="11"/>
      <color rgb="FF000000"/>
      <name val="Arial"/>
      <family val="2"/>
    </font>
    <font>
      <sz val="11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ont="1" applyFill="1" applyProtection="1"/>
    <xf numFmtId="0" fontId="0" fillId="0" borderId="0" xfId="0" applyFont="1" applyProtection="1"/>
    <xf numFmtId="10" fontId="4" fillId="0" borderId="0" xfId="3" applyNumberFormat="1" applyFont="1" applyProtection="1"/>
    <xf numFmtId="0" fontId="0" fillId="0" borderId="0" xfId="0" applyFont="1" applyAlignment="1" applyProtection="1"/>
    <xf numFmtId="0" fontId="5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8" fontId="0" fillId="0" borderId="0" xfId="0" applyNumberFormat="1" applyFont="1" applyProtection="1"/>
    <xf numFmtId="4" fontId="5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0" fillId="2" borderId="0" xfId="0" applyFill="1" applyAlignment="1" applyProtection="1">
      <alignment horizontal="right"/>
    </xf>
    <xf numFmtId="4" fontId="5" fillId="2" borderId="0" xfId="0" applyNumberFormat="1" applyFont="1" applyFill="1" applyProtection="1"/>
    <xf numFmtId="10" fontId="4" fillId="0" borderId="1" xfId="3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right" indent="1"/>
      <protection locked="0"/>
    </xf>
    <xf numFmtId="14" fontId="5" fillId="0" borderId="1" xfId="0" applyNumberFormat="1" applyFont="1" applyFill="1" applyBorder="1" applyAlignment="1" applyProtection="1">
      <alignment horizontal="right" indent="1"/>
      <protection locked="0"/>
    </xf>
    <xf numFmtId="164" fontId="4" fillId="0" borderId="2" xfId="1" applyNumberFormat="1" applyFont="1" applyFill="1" applyBorder="1" applyProtection="1">
      <protection locked="0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20" fillId="0" borderId="0" xfId="0" applyFont="1"/>
    <xf numFmtId="0" fontId="20" fillId="0" borderId="0" xfId="0" applyFont="1" applyBorder="1" applyAlignment="1"/>
    <xf numFmtId="0" fontId="21" fillId="0" borderId="0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Font="1" applyAlignment="1">
      <alignment vertical="top"/>
    </xf>
    <xf numFmtId="0" fontId="22" fillId="0" borderId="3" xfId="0" applyFont="1" applyBorder="1"/>
    <xf numFmtId="0" fontId="23" fillId="0" borderId="3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0" fillId="5" borderId="0" xfId="0" applyFont="1" applyFill="1" applyAlignment="1">
      <alignment horizontal="right" vertical="top"/>
    </xf>
    <xf numFmtId="0" fontId="26" fillId="5" borderId="0" xfId="0" applyFont="1" applyFill="1" applyAlignment="1"/>
    <xf numFmtId="0" fontId="20" fillId="5" borderId="0" xfId="0" applyFont="1" applyFill="1"/>
    <xf numFmtId="0" fontId="27" fillId="4" borderId="0" xfId="0" applyFont="1" applyFill="1" applyAlignment="1">
      <alignment horizontal="center"/>
    </xf>
    <xf numFmtId="0" fontId="28" fillId="0" borderId="0" xfId="2" applyFont="1" applyAlignment="1" applyProtection="1">
      <alignment horizontal="left" indent="1"/>
    </xf>
    <xf numFmtId="0" fontId="29" fillId="0" borderId="0" xfId="0" applyFont="1"/>
    <xf numFmtId="0" fontId="30" fillId="0" borderId="0" xfId="0" applyFont="1"/>
    <xf numFmtId="0" fontId="31" fillId="0" borderId="0" xfId="0" applyFont="1" applyAlignment="1" applyProtection="1">
      <alignment horizontal="left" indent="1"/>
    </xf>
    <xf numFmtId="0" fontId="23" fillId="0" borderId="0" xfId="0" applyFont="1"/>
    <xf numFmtId="43" fontId="20" fillId="0" borderId="0" xfId="0" applyNumberFormat="1" applyFont="1"/>
    <xf numFmtId="0" fontId="18" fillId="4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32" fillId="0" borderId="0" xfId="0" applyFont="1" applyAlignment="1">
      <alignment horizontal="left" vertical="top" wrapText="1"/>
    </xf>
    <xf numFmtId="0" fontId="20" fillId="6" borderId="0" xfId="0" applyFont="1" applyFill="1" applyBorder="1"/>
    <xf numFmtId="0" fontId="23" fillId="0" borderId="5" xfId="0" applyFont="1" applyBorder="1"/>
    <xf numFmtId="0" fontId="0" fillId="6" borderId="0" xfId="0" applyFill="1" applyBorder="1"/>
    <xf numFmtId="0" fontId="38" fillId="0" borderId="0" xfId="2" applyBorder="1" applyAlignment="1" applyProtection="1">
      <alignment horizontal="left" vertical="top"/>
    </xf>
    <xf numFmtId="0" fontId="33" fillId="0" borderId="6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2" fillId="6" borderId="0" xfId="0" applyFont="1" applyFill="1" applyBorder="1"/>
    <xf numFmtId="0" fontId="33" fillId="0" borderId="7" xfId="0" applyFont="1" applyBorder="1" applyAlignment="1">
      <alignment horizontal="left" wrapText="1"/>
    </xf>
    <xf numFmtId="0" fontId="20" fillId="6" borderId="0" xfId="0" applyFont="1" applyFill="1" applyBorder="1" applyAlignment="1">
      <alignment vertical="top"/>
    </xf>
    <xf numFmtId="0" fontId="23" fillId="6" borderId="0" xfId="0" applyFont="1" applyFill="1" applyBorder="1" applyAlignment="1">
      <alignment horizontal="right" vertical="top"/>
    </xf>
    <xf numFmtId="0" fontId="33" fillId="0" borderId="7" xfId="0" applyFont="1" applyBorder="1" applyAlignment="1">
      <alignment horizontal="left"/>
    </xf>
    <xf numFmtId="0" fontId="32" fillId="6" borderId="0" xfId="0" applyFont="1" applyFill="1" applyBorder="1" applyAlignment="1">
      <alignment horizontal="left" vertical="top" wrapText="1"/>
    </xf>
    <xf numFmtId="0" fontId="23" fillId="6" borderId="0" xfId="0" applyFont="1" applyFill="1" applyBorder="1" applyAlignment="1">
      <alignment vertical="top"/>
    </xf>
    <xf numFmtId="0" fontId="23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horizontal="right" vertical="top"/>
    </xf>
    <xf numFmtId="0" fontId="26" fillId="6" borderId="0" xfId="0" applyFont="1" applyFill="1" applyBorder="1" applyAlignment="1"/>
    <xf numFmtId="0" fontId="34" fillId="6" borderId="0" xfId="0" applyFont="1" applyFill="1" applyBorder="1" applyAlignment="1">
      <alignment horizontal="center"/>
    </xf>
    <xf numFmtId="0" fontId="28" fillId="6" borderId="0" xfId="2" applyFont="1" applyFill="1" applyBorder="1" applyAlignment="1" applyProtection="1">
      <alignment horizontal="left" indent="1"/>
    </xf>
    <xf numFmtId="0" fontId="31" fillId="6" borderId="0" xfId="0" applyFont="1" applyFill="1" applyBorder="1" applyAlignment="1" applyProtection="1">
      <alignment horizontal="left" indent="1"/>
    </xf>
    <xf numFmtId="0" fontId="23" fillId="6" borderId="0" xfId="0" applyFont="1" applyFill="1" applyBorder="1"/>
    <xf numFmtId="0" fontId="0" fillId="7" borderId="0" xfId="0" applyFont="1" applyFill="1" applyProtection="1"/>
    <xf numFmtId="0" fontId="11" fillId="10" borderId="0" xfId="0" applyFont="1" applyFill="1" applyProtection="1"/>
    <xf numFmtId="0" fontId="12" fillId="10" borderId="0" xfId="2" applyFont="1" applyFill="1" applyAlignment="1" applyProtection="1">
      <alignment horizontal="right"/>
    </xf>
    <xf numFmtId="0" fontId="13" fillId="10" borderId="0" xfId="0" applyFont="1" applyFill="1" applyAlignment="1" applyProtection="1">
      <alignment horizontal="right"/>
    </xf>
    <xf numFmtId="0" fontId="0" fillId="10" borderId="0" xfId="0" applyFont="1" applyFill="1" applyProtection="1"/>
    <xf numFmtId="0" fontId="0" fillId="6" borderId="0" xfId="0" applyFont="1" applyFill="1" applyProtection="1"/>
    <xf numFmtId="0" fontId="0" fillId="7" borderId="0" xfId="0" applyFill="1" applyProtection="1"/>
    <xf numFmtId="0" fontId="0" fillId="7" borderId="0" xfId="0" applyFill="1" applyAlignment="1" applyProtection="1">
      <alignment horizontal="right" indent="1"/>
    </xf>
    <xf numFmtId="0" fontId="0" fillId="7" borderId="0" xfId="0" applyFont="1" applyFill="1" applyAlignment="1" applyProtection="1">
      <alignment horizontal="right" indent="1"/>
    </xf>
    <xf numFmtId="0" fontId="4" fillId="7" borderId="0" xfId="0" applyFont="1" applyFill="1" applyAlignment="1" applyProtection="1">
      <alignment horizontal="right" indent="1"/>
    </xf>
    <xf numFmtId="0" fontId="4" fillId="7" borderId="0" xfId="0" applyFont="1" applyFill="1" applyAlignment="1" applyProtection="1">
      <alignment horizontal="right"/>
    </xf>
    <xf numFmtId="0" fontId="0" fillId="7" borderId="0" xfId="0" applyFont="1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10" fillId="7" borderId="0" xfId="0" applyFont="1" applyFill="1" applyAlignment="1" applyProtection="1">
      <alignment horizontal="center"/>
    </xf>
    <xf numFmtId="0" fontId="0" fillId="7" borderId="0" xfId="0" applyFill="1" applyBorder="1" applyAlignment="1" applyProtection="1">
      <alignment horizontal="right" indent="1"/>
    </xf>
    <xf numFmtId="0" fontId="0" fillId="7" borderId="0" xfId="0" applyFont="1" applyFill="1" applyBorder="1" applyAlignment="1" applyProtection="1">
      <alignment horizontal="right" indent="1"/>
    </xf>
    <xf numFmtId="0" fontId="5" fillId="7" borderId="0" xfId="0" applyFont="1" applyFill="1" applyAlignment="1" applyProtection="1">
      <alignment horizontal="center"/>
    </xf>
    <xf numFmtId="14" fontId="9" fillId="7" borderId="0" xfId="0" applyNumberFormat="1" applyFont="1" applyFill="1" applyAlignment="1" applyProtection="1">
      <alignment horizontal="right"/>
    </xf>
    <xf numFmtId="7" fontId="5" fillId="7" borderId="0" xfId="0" applyNumberFormat="1" applyFont="1" applyFill="1" applyProtection="1"/>
    <xf numFmtId="0" fontId="0" fillId="7" borderId="2" xfId="0" applyFont="1" applyFill="1" applyBorder="1" applyProtection="1"/>
    <xf numFmtId="165" fontId="4" fillId="7" borderId="1" xfId="3" applyNumberFormat="1" applyFont="1" applyFill="1" applyBorder="1" applyProtection="1"/>
    <xf numFmtId="8" fontId="0" fillId="7" borderId="1" xfId="1" applyNumberFormat="1" applyFont="1" applyFill="1" applyBorder="1" applyProtection="1"/>
    <xf numFmtId="8" fontId="3" fillId="8" borderId="1" xfId="0" applyNumberFormat="1" applyFont="1" applyFill="1" applyBorder="1" applyProtection="1"/>
    <xf numFmtId="44" fontId="0" fillId="7" borderId="2" xfId="1" applyFont="1" applyFill="1" applyBorder="1" applyProtection="1"/>
    <xf numFmtId="44" fontId="0" fillId="7" borderId="1" xfId="1" applyFont="1" applyFill="1" applyBorder="1" applyProtection="1"/>
    <xf numFmtId="8" fontId="0" fillId="7" borderId="1" xfId="0" applyNumberFormat="1" applyFont="1" applyFill="1" applyBorder="1" applyAlignment="1" applyProtection="1">
      <alignment horizontal="right"/>
    </xf>
    <xf numFmtId="0" fontId="0" fillId="7" borderId="1" xfId="0" applyFont="1" applyFill="1" applyBorder="1" applyAlignment="1" applyProtection="1">
      <alignment horizontal="center"/>
    </xf>
    <xf numFmtId="14" fontId="0" fillId="7" borderId="1" xfId="0" applyNumberFormat="1" applyFont="1" applyFill="1" applyBorder="1" applyAlignment="1" applyProtection="1">
      <alignment horizontal="center"/>
    </xf>
    <xf numFmtId="0" fontId="15" fillId="9" borderId="8" xfId="0" applyFont="1" applyFill="1" applyBorder="1" applyAlignment="1" applyProtection="1">
      <alignment horizontal="left" vertical="center" indent="1"/>
    </xf>
    <xf numFmtId="0" fontId="15" fillId="9" borderId="8" xfId="0" applyFont="1" applyFill="1" applyBorder="1" applyAlignment="1" applyProtection="1">
      <alignment horizontal="center" wrapText="1"/>
    </xf>
    <xf numFmtId="0" fontId="35" fillId="0" borderId="0" xfId="0" applyFont="1" applyAlignment="1">
      <alignment horizontal="left" vertical="center" wrapText="1" readingOrder="1"/>
    </xf>
    <xf numFmtId="0" fontId="36" fillId="0" borderId="0" xfId="0" applyFont="1"/>
    <xf numFmtId="0" fontId="37" fillId="0" borderId="0" xfId="2" applyFont="1" applyBorder="1" applyAlignment="1" applyProtection="1">
      <alignment horizontal="left"/>
    </xf>
    <xf numFmtId="0" fontId="3" fillId="8" borderId="9" xfId="0" applyFont="1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right" wrapText="1"/>
    </xf>
    <xf numFmtId="0" fontId="16" fillId="8" borderId="9" xfId="0" applyFont="1" applyFill="1" applyBorder="1" applyAlignment="1" applyProtection="1">
      <alignment horizontal="right" wrapText="1"/>
    </xf>
    <xf numFmtId="0" fontId="5" fillId="7" borderId="0" xfId="0" applyFont="1" applyFill="1" applyAlignment="1" applyProtection="1">
      <alignment horizontal="right" indent="1"/>
    </xf>
    <xf numFmtId="0" fontId="17" fillId="10" borderId="0" xfId="0" applyFont="1" applyFill="1" applyAlignment="1" applyProtection="1">
      <alignment horizontal="left" vertical="center" indent="1"/>
    </xf>
    <xf numFmtId="0" fontId="14" fillId="7" borderId="0" xfId="2" applyFont="1" applyFill="1" applyAlignment="1" applyProtection="1">
      <alignment horizontal="left" indent="1"/>
    </xf>
    <xf numFmtId="0" fontId="39" fillId="0" borderId="7" xfId="2" applyFont="1" applyBorder="1" applyAlignment="1" applyProtection="1">
      <alignment horizontal="left" wrapText="1"/>
    </xf>
    <xf numFmtId="0" fontId="40" fillId="0" borderId="7" xfId="0" applyFont="1" applyBorder="1" applyAlignment="1">
      <alignment horizontal="left" wrapText="1"/>
    </xf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D9A47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7ECE1"/>
      <rgbColor rgb="00E1ECF7"/>
      <rgbColor rgb="001849B5"/>
      <rgbColor rgb="0036ACA2"/>
      <rgbColor rgb="00F0BA00"/>
      <rgbColor rgb="00B3CFEA"/>
      <rgbColor rgb="0073A7D9"/>
      <rgbColor rgb="002A6398"/>
      <rgbColor rgb="00985F2A"/>
      <rgbColor rgb="00B2B2B2"/>
      <rgbColor rgb="00003366"/>
      <rgbColor rgb="00109618"/>
      <rgbColor rgb="00085108"/>
      <rgbColor rgb="00635100"/>
      <rgbColor rgb="001B4164"/>
      <rgbColor rgb="00EACEB3"/>
      <rgbColor rgb="00643F1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6729752338269"/>
          <c:y val="9.8591888313876525E-2"/>
          <c:w val="0.78682468365689973"/>
          <c:h val="0.74648144009077932"/>
        </c:manualLayout>
      </c:layout>
      <c:lineChart>
        <c:grouping val="standard"/>
        <c:varyColors val="0"/>
        <c:ser>
          <c:idx val="0"/>
          <c:order val="0"/>
          <c:tx>
            <c:v>Balance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[0]!chart_date</c:f>
              <c:numCache>
                <c:formatCode>m/d/yyyy</c:formatCode>
                <c:ptCount val="12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  <c:pt idx="96">
                  <c:v>46023</c:v>
                </c:pt>
                <c:pt idx="97">
                  <c:v>46054</c:v>
                </c:pt>
                <c:pt idx="98">
                  <c:v>46082</c:v>
                </c:pt>
                <c:pt idx="99">
                  <c:v>46113</c:v>
                </c:pt>
                <c:pt idx="100">
                  <c:v>46143</c:v>
                </c:pt>
                <c:pt idx="101">
                  <c:v>46174</c:v>
                </c:pt>
                <c:pt idx="102">
                  <c:v>46204</c:v>
                </c:pt>
                <c:pt idx="103">
                  <c:v>46235</c:v>
                </c:pt>
                <c:pt idx="104">
                  <c:v>46266</c:v>
                </c:pt>
                <c:pt idx="105">
                  <c:v>46296</c:v>
                </c:pt>
                <c:pt idx="106">
                  <c:v>46327</c:v>
                </c:pt>
                <c:pt idx="107">
                  <c:v>46357</c:v>
                </c:pt>
                <c:pt idx="108">
                  <c:v>46388</c:v>
                </c:pt>
                <c:pt idx="109">
                  <c:v>46419</c:v>
                </c:pt>
                <c:pt idx="110">
                  <c:v>46447</c:v>
                </c:pt>
                <c:pt idx="111">
                  <c:v>46478</c:v>
                </c:pt>
                <c:pt idx="112">
                  <c:v>46508</c:v>
                </c:pt>
                <c:pt idx="113">
                  <c:v>46539</c:v>
                </c:pt>
                <c:pt idx="114">
                  <c:v>46569</c:v>
                </c:pt>
                <c:pt idx="115">
                  <c:v>46600</c:v>
                </c:pt>
                <c:pt idx="116">
                  <c:v>46631</c:v>
                </c:pt>
                <c:pt idx="117">
                  <c:v>46661</c:v>
                </c:pt>
                <c:pt idx="118">
                  <c:v>46692</c:v>
                </c:pt>
                <c:pt idx="119">
                  <c:v>46722</c:v>
                </c:pt>
              </c:numCache>
            </c:numRef>
          </c:cat>
          <c:val>
            <c:numRef>
              <c:f>[0]!chart_balance</c:f>
              <c:numCache>
                <c:formatCode>#,##0.00</c:formatCode>
                <c:ptCount val="120"/>
                <c:pt idx="0">
                  <c:v>44747.09</c:v>
                </c:pt>
                <c:pt idx="1">
                  <c:v>44492.6</c:v>
                </c:pt>
                <c:pt idx="2">
                  <c:v>44236.52</c:v>
                </c:pt>
                <c:pt idx="3">
                  <c:v>43978.84</c:v>
                </c:pt>
                <c:pt idx="4">
                  <c:v>43719.549999999996</c:v>
                </c:pt>
                <c:pt idx="5">
                  <c:v>43458.639999999992</c:v>
                </c:pt>
                <c:pt idx="6">
                  <c:v>43196.099999999991</c:v>
                </c:pt>
                <c:pt idx="7">
                  <c:v>42931.919999999991</c:v>
                </c:pt>
                <c:pt idx="8">
                  <c:v>42666.079999999994</c:v>
                </c:pt>
                <c:pt idx="9">
                  <c:v>42398.579999999994</c:v>
                </c:pt>
                <c:pt idx="10">
                  <c:v>42129.409999999996</c:v>
                </c:pt>
                <c:pt idx="11">
                  <c:v>41858.559999999998</c:v>
                </c:pt>
                <c:pt idx="12">
                  <c:v>41586.019999999997</c:v>
                </c:pt>
                <c:pt idx="13">
                  <c:v>41311.769999999997</c:v>
                </c:pt>
                <c:pt idx="14">
                  <c:v>41035.81</c:v>
                </c:pt>
                <c:pt idx="15">
                  <c:v>40758.119999999995</c:v>
                </c:pt>
                <c:pt idx="16">
                  <c:v>40478.699999999997</c:v>
                </c:pt>
                <c:pt idx="17">
                  <c:v>40197.53</c:v>
                </c:pt>
                <c:pt idx="18">
                  <c:v>39914.6</c:v>
                </c:pt>
                <c:pt idx="19">
                  <c:v>39629.909999999996</c:v>
                </c:pt>
                <c:pt idx="20">
                  <c:v>39343.439999999995</c:v>
                </c:pt>
                <c:pt idx="21">
                  <c:v>39055.179999999993</c:v>
                </c:pt>
                <c:pt idx="22">
                  <c:v>38765.109999999993</c:v>
                </c:pt>
                <c:pt idx="23">
                  <c:v>38473.229999999996</c:v>
                </c:pt>
                <c:pt idx="24">
                  <c:v>38179.53</c:v>
                </c:pt>
                <c:pt idx="25">
                  <c:v>37883.99</c:v>
                </c:pt>
                <c:pt idx="26">
                  <c:v>37586.6</c:v>
                </c:pt>
                <c:pt idx="27">
                  <c:v>37287.360000000001</c:v>
                </c:pt>
                <c:pt idx="28">
                  <c:v>36986.25</c:v>
                </c:pt>
                <c:pt idx="29">
                  <c:v>36683.25</c:v>
                </c:pt>
                <c:pt idx="30">
                  <c:v>36378.36</c:v>
                </c:pt>
                <c:pt idx="31">
                  <c:v>36071.56</c:v>
                </c:pt>
                <c:pt idx="32">
                  <c:v>35762.85</c:v>
                </c:pt>
                <c:pt idx="33">
                  <c:v>35452.21</c:v>
                </c:pt>
                <c:pt idx="34">
                  <c:v>35139.629999999997</c:v>
                </c:pt>
                <c:pt idx="35">
                  <c:v>34825.089999999997</c:v>
                </c:pt>
                <c:pt idx="36">
                  <c:v>34508.589999999997</c:v>
                </c:pt>
                <c:pt idx="37">
                  <c:v>34190.109999999993</c:v>
                </c:pt>
                <c:pt idx="38">
                  <c:v>33869.639999999992</c:v>
                </c:pt>
                <c:pt idx="39">
                  <c:v>33547.169999999991</c:v>
                </c:pt>
                <c:pt idx="40">
                  <c:v>33222.679999999993</c:v>
                </c:pt>
                <c:pt idx="41">
                  <c:v>32896.159999999996</c:v>
                </c:pt>
                <c:pt idx="42">
                  <c:v>32567.599999999995</c:v>
                </c:pt>
                <c:pt idx="43">
                  <c:v>32236.989999999994</c:v>
                </c:pt>
                <c:pt idx="44">
                  <c:v>31904.309999999994</c:v>
                </c:pt>
                <c:pt idx="45">
                  <c:v>31569.549999999996</c:v>
                </c:pt>
                <c:pt idx="46">
                  <c:v>31232.699999999997</c:v>
                </c:pt>
                <c:pt idx="47">
                  <c:v>30893.739999999998</c:v>
                </c:pt>
                <c:pt idx="48">
                  <c:v>30552.67</c:v>
                </c:pt>
                <c:pt idx="49">
                  <c:v>30209.46</c:v>
                </c:pt>
                <c:pt idx="50">
                  <c:v>29864.11</c:v>
                </c:pt>
                <c:pt idx="51">
                  <c:v>29516.600000000002</c:v>
                </c:pt>
                <c:pt idx="52">
                  <c:v>29166.920000000002</c:v>
                </c:pt>
                <c:pt idx="53">
                  <c:v>28815.050000000003</c:v>
                </c:pt>
                <c:pt idx="54">
                  <c:v>28460.980000000003</c:v>
                </c:pt>
                <c:pt idx="55">
                  <c:v>28104.700000000004</c:v>
                </c:pt>
                <c:pt idx="56">
                  <c:v>27746.190000000006</c:v>
                </c:pt>
                <c:pt idx="57">
                  <c:v>27385.440000000006</c:v>
                </c:pt>
                <c:pt idx="58">
                  <c:v>27022.440000000006</c:v>
                </c:pt>
                <c:pt idx="59">
                  <c:v>26657.170000000006</c:v>
                </c:pt>
                <c:pt idx="60">
                  <c:v>26289.620000000006</c:v>
                </c:pt>
                <c:pt idx="61">
                  <c:v>25919.770000000008</c:v>
                </c:pt>
                <c:pt idx="62">
                  <c:v>25547.610000000008</c:v>
                </c:pt>
                <c:pt idx="63">
                  <c:v>25173.120000000006</c:v>
                </c:pt>
                <c:pt idx="64">
                  <c:v>24796.290000000008</c:v>
                </c:pt>
                <c:pt idx="65">
                  <c:v>24417.110000000008</c:v>
                </c:pt>
                <c:pt idx="66">
                  <c:v>24035.560000000009</c:v>
                </c:pt>
                <c:pt idx="67">
                  <c:v>23651.62000000001</c:v>
                </c:pt>
                <c:pt idx="68">
                  <c:v>23265.28000000001</c:v>
                </c:pt>
                <c:pt idx="69">
                  <c:v>22876.53000000001</c:v>
                </c:pt>
                <c:pt idx="70">
                  <c:v>22485.350000000009</c:v>
                </c:pt>
                <c:pt idx="71">
                  <c:v>22091.720000000008</c:v>
                </c:pt>
                <c:pt idx="72">
                  <c:v>21695.630000000008</c:v>
                </c:pt>
                <c:pt idx="73">
                  <c:v>21297.070000000007</c:v>
                </c:pt>
                <c:pt idx="74">
                  <c:v>20896.020000000008</c:v>
                </c:pt>
                <c:pt idx="75">
                  <c:v>20492.460000000006</c:v>
                </c:pt>
                <c:pt idx="76">
                  <c:v>20086.380000000005</c:v>
                </c:pt>
                <c:pt idx="77">
                  <c:v>19677.760000000006</c:v>
                </c:pt>
                <c:pt idx="78">
                  <c:v>19266.590000000007</c:v>
                </c:pt>
                <c:pt idx="79">
                  <c:v>18852.850000000006</c:v>
                </c:pt>
                <c:pt idx="80">
                  <c:v>18436.520000000004</c:v>
                </c:pt>
                <c:pt idx="81">
                  <c:v>18017.590000000004</c:v>
                </c:pt>
                <c:pt idx="82">
                  <c:v>17596.040000000005</c:v>
                </c:pt>
                <c:pt idx="83">
                  <c:v>17171.860000000004</c:v>
                </c:pt>
                <c:pt idx="84">
                  <c:v>16745.020000000004</c:v>
                </c:pt>
                <c:pt idx="85">
                  <c:v>16315.520000000004</c:v>
                </c:pt>
                <c:pt idx="86">
                  <c:v>15883.330000000004</c:v>
                </c:pt>
                <c:pt idx="87">
                  <c:v>15448.440000000004</c:v>
                </c:pt>
                <c:pt idx="88">
                  <c:v>15010.830000000004</c:v>
                </c:pt>
                <c:pt idx="89">
                  <c:v>14570.490000000003</c:v>
                </c:pt>
                <c:pt idx="90">
                  <c:v>14127.400000000003</c:v>
                </c:pt>
                <c:pt idx="91">
                  <c:v>13681.540000000003</c:v>
                </c:pt>
                <c:pt idx="92">
                  <c:v>13232.890000000003</c:v>
                </c:pt>
                <c:pt idx="93">
                  <c:v>12781.440000000002</c:v>
                </c:pt>
                <c:pt idx="94">
                  <c:v>12327.160000000002</c:v>
                </c:pt>
                <c:pt idx="95">
                  <c:v>11870.04</c:v>
                </c:pt>
                <c:pt idx="96">
                  <c:v>11410.070000000002</c:v>
                </c:pt>
                <c:pt idx="97">
                  <c:v>10947.220000000001</c:v>
                </c:pt>
                <c:pt idx="98">
                  <c:v>10481.480000000001</c:v>
                </c:pt>
                <c:pt idx="99">
                  <c:v>10012.830000000002</c:v>
                </c:pt>
                <c:pt idx="100">
                  <c:v>9541.2500000000018</c:v>
                </c:pt>
                <c:pt idx="101">
                  <c:v>9066.7200000000012</c:v>
                </c:pt>
                <c:pt idx="102">
                  <c:v>8589.2300000000014</c:v>
                </c:pt>
                <c:pt idx="103">
                  <c:v>8108.7500000000018</c:v>
                </c:pt>
                <c:pt idx="104">
                  <c:v>7625.2700000000023</c:v>
                </c:pt>
                <c:pt idx="105">
                  <c:v>7138.7700000000023</c:v>
                </c:pt>
                <c:pt idx="106">
                  <c:v>6649.2300000000023</c:v>
                </c:pt>
                <c:pt idx="107">
                  <c:v>6156.6300000000019</c:v>
                </c:pt>
                <c:pt idx="108">
                  <c:v>5660.9500000000016</c:v>
                </c:pt>
                <c:pt idx="109">
                  <c:v>5162.1700000000019</c:v>
                </c:pt>
                <c:pt idx="110">
                  <c:v>4660.2700000000023</c:v>
                </c:pt>
                <c:pt idx="111">
                  <c:v>4155.2400000000025</c:v>
                </c:pt>
                <c:pt idx="112">
                  <c:v>3647.0500000000025</c:v>
                </c:pt>
                <c:pt idx="113">
                  <c:v>3135.6800000000026</c:v>
                </c:pt>
                <c:pt idx="114">
                  <c:v>2621.1200000000026</c:v>
                </c:pt>
                <c:pt idx="115">
                  <c:v>2103.3400000000029</c:v>
                </c:pt>
                <c:pt idx="116">
                  <c:v>1582.3300000000029</c:v>
                </c:pt>
                <c:pt idx="117">
                  <c:v>1058.0600000000029</c:v>
                </c:pt>
                <c:pt idx="118">
                  <c:v>530.51000000000295</c:v>
                </c:pt>
                <c:pt idx="119">
                  <c:v>2.9558577807620168E-12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8-477F-8A49-84CBD521E145}"/>
            </c:ext>
          </c:extLst>
        </c:ser>
        <c:ser>
          <c:idx val="1"/>
          <c:order val="1"/>
          <c:tx>
            <c:v>No Extra Payments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[0]!chart_balance_noextra</c:f>
              <c:numCache>
                <c:formatCode>General</c:formatCode>
                <c:ptCount val="120"/>
                <c:pt idx="0">
                  <c:v>44747.09</c:v>
                </c:pt>
                <c:pt idx="1">
                  <c:v>44492.599312499995</c:v>
                </c:pt>
                <c:pt idx="2">
                  <c:v>44236.518058203117</c:v>
                </c:pt>
                <c:pt idx="3">
                  <c:v>43978.836296066889</c:v>
                </c:pt>
                <c:pt idx="4">
                  <c:v>43719.544022917304</c:v>
                </c:pt>
                <c:pt idx="5">
                  <c:v>43458.63117306053</c:v>
                </c:pt>
                <c:pt idx="6">
                  <c:v>43196.087617892161</c:v>
                </c:pt>
                <c:pt idx="7">
                  <c:v>42931.90316550398</c:v>
                </c:pt>
                <c:pt idx="8">
                  <c:v>42666.067560288386</c:v>
                </c:pt>
                <c:pt idx="9">
                  <c:v>42398.570482540184</c:v>
                </c:pt>
                <c:pt idx="10">
                  <c:v>42129.401548056056</c:v>
                </c:pt>
                <c:pt idx="11">
                  <c:v>41858.550307731406</c:v>
                </c:pt>
                <c:pt idx="12">
                  <c:v>41586.006247154721</c:v>
                </c:pt>
                <c:pt idx="13">
                  <c:v>41311.75878619944</c:v>
                </c:pt>
                <c:pt idx="14">
                  <c:v>41035.79727861318</c:v>
                </c:pt>
                <c:pt idx="15">
                  <c:v>40758.111011604509</c:v>
                </c:pt>
                <c:pt idx="16">
                  <c:v>40478.689205427028</c:v>
                </c:pt>
                <c:pt idx="17">
                  <c:v>40197.521012960955</c:v>
                </c:pt>
                <c:pt idx="18">
                  <c:v>39914.59551929195</c:v>
                </c:pt>
                <c:pt idx="19">
                  <c:v>39629.901741287526</c:v>
                </c:pt>
                <c:pt idx="20">
                  <c:v>39343.428627170571</c:v>
                </c:pt>
                <c:pt idx="21">
                  <c:v>39055.165056090373</c:v>
                </c:pt>
                <c:pt idx="22">
                  <c:v>38765.099837690941</c:v>
                </c:pt>
                <c:pt idx="23">
                  <c:v>38473.221711676517</c:v>
                </c:pt>
                <c:pt idx="24">
                  <c:v>38179.519347374495</c:v>
                </c:pt>
                <c:pt idx="25">
                  <c:v>37883.981343295571</c:v>
                </c:pt>
                <c:pt idx="26">
                  <c:v>37586.596226691167</c:v>
                </c:pt>
                <c:pt idx="27">
                  <c:v>37287.352453107989</c:v>
                </c:pt>
                <c:pt idx="28">
                  <c:v>36986.238405939905</c:v>
                </c:pt>
                <c:pt idx="29">
                  <c:v>36683.242395977031</c:v>
                </c:pt>
                <c:pt idx="30">
                  <c:v>36378.352660951889</c:v>
                </c:pt>
                <c:pt idx="31">
                  <c:v>36071.55736508283</c:v>
                </c:pt>
                <c:pt idx="32">
                  <c:v>35762.844598614596</c:v>
                </c:pt>
                <c:pt idx="33">
                  <c:v>35452.202377355934</c:v>
                </c:pt>
                <c:pt idx="34">
                  <c:v>35139.618642214409</c:v>
                </c:pt>
                <c:pt idx="35">
                  <c:v>34825.081258728249</c:v>
                </c:pt>
                <c:pt idx="36">
                  <c:v>34508.578016595304</c:v>
                </c:pt>
                <c:pt idx="37">
                  <c:v>34190.096629199004</c:v>
                </c:pt>
                <c:pt idx="38">
                  <c:v>33869.624733131495</c:v>
                </c:pt>
                <c:pt idx="39">
                  <c:v>33547.149887713582</c:v>
                </c:pt>
                <c:pt idx="40">
                  <c:v>33222.659574511781</c:v>
                </c:pt>
                <c:pt idx="41">
                  <c:v>32896.14119685247</c:v>
                </c:pt>
                <c:pt idx="42">
                  <c:v>32567.582079332802</c:v>
                </c:pt>
                <c:pt idx="43">
                  <c:v>32236.969467328632</c:v>
                </c:pt>
                <c:pt idx="44">
                  <c:v>31904.29052649943</c:v>
                </c:pt>
                <c:pt idx="45">
                  <c:v>31569.53234229004</c:v>
                </c:pt>
                <c:pt idx="46">
                  <c:v>31232.681919429368</c:v>
                </c:pt>
                <c:pt idx="47">
                  <c:v>30893.726181425784</c:v>
                </c:pt>
                <c:pt idx="48">
                  <c:v>30552.651970059687</c:v>
                </c:pt>
                <c:pt idx="49">
                  <c:v>30209.446044872562</c:v>
                </c:pt>
                <c:pt idx="50">
                  <c:v>29864.095082653006</c:v>
                </c:pt>
                <c:pt idx="51">
                  <c:v>29516.585676919593</c:v>
                </c:pt>
                <c:pt idx="52">
                  <c:v>29166.904337400338</c:v>
                </c:pt>
                <c:pt idx="53">
                  <c:v>28815.037489509086</c:v>
                </c:pt>
                <c:pt idx="54">
                  <c:v>28460.971473818514</c:v>
                </c:pt>
                <c:pt idx="55">
                  <c:v>28104.692545529884</c:v>
                </c:pt>
                <c:pt idx="56">
                  <c:v>27746.186873939441</c:v>
                </c:pt>
                <c:pt idx="57">
                  <c:v>27385.440541901567</c:v>
                </c:pt>
                <c:pt idx="58">
                  <c:v>27022.439545288435</c:v>
                </c:pt>
                <c:pt idx="59">
                  <c:v>26657.16979244649</c:v>
                </c:pt>
                <c:pt idx="60">
                  <c:v>26289.617103649274</c:v>
                </c:pt>
                <c:pt idx="61">
                  <c:v>25919.767210547077</c:v>
                </c:pt>
                <c:pt idx="62">
                  <c:v>25547.605755613011</c:v>
                </c:pt>
                <c:pt idx="63">
                  <c:v>25173.118291585568</c:v>
                </c:pt>
                <c:pt idx="64">
                  <c:v>24796.290280907975</c:v>
                </c:pt>
                <c:pt idx="65">
                  <c:v>24417.10709516365</c:v>
                </c:pt>
                <c:pt idx="66">
                  <c:v>24035.554014508416</c:v>
                </c:pt>
                <c:pt idx="67">
                  <c:v>23651.61622709909</c:v>
                </c:pt>
                <c:pt idx="68">
                  <c:v>23265.278828518451</c:v>
                </c:pt>
                <c:pt idx="69">
                  <c:v>22876.52682119669</c:v>
                </c:pt>
                <c:pt idx="70">
                  <c:v>22485.345113829164</c:v>
                </c:pt>
                <c:pt idx="71">
                  <c:v>22091.718520790608</c:v>
                </c:pt>
                <c:pt idx="72">
                  <c:v>21695.631761545541</c:v>
                </c:pt>
                <c:pt idx="73">
                  <c:v>21297.069460055194</c:v>
                </c:pt>
                <c:pt idx="74">
                  <c:v>20896.016144180547</c:v>
                </c:pt>
                <c:pt idx="75">
                  <c:v>20492.456245081667</c:v>
                </c:pt>
                <c:pt idx="76">
                  <c:v>20086.374096613421</c:v>
                </c:pt>
                <c:pt idx="77">
                  <c:v>19677.753934717242</c:v>
                </c:pt>
                <c:pt idx="78">
                  <c:v>19266.579896809235</c:v>
                </c:pt>
                <c:pt idx="79">
                  <c:v>18852.836021164279</c:v>
                </c:pt>
                <c:pt idx="80">
                  <c:v>18436.506246296551</c:v>
                </c:pt>
                <c:pt idx="81">
                  <c:v>18017.574410335903</c:v>
                </c:pt>
                <c:pt idx="82">
                  <c:v>17596.0242504005</c:v>
                </c:pt>
                <c:pt idx="83">
                  <c:v>17171.839401965495</c:v>
                </c:pt>
                <c:pt idx="84">
                  <c:v>16745.003398227782</c:v>
                </c:pt>
                <c:pt idx="85">
                  <c:v>16315.499669466692</c:v>
                </c:pt>
                <c:pt idx="86">
                  <c:v>15883.311542400865</c:v>
                </c:pt>
                <c:pt idx="87">
                  <c:v>15448.422239540865</c:v>
                </c:pt>
                <c:pt idx="88">
                  <c:v>15010.814878538011</c:v>
                </c:pt>
                <c:pt idx="89">
                  <c:v>14570.472471528854</c:v>
                </c:pt>
                <c:pt idx="90">
                  <c:v>14127.377924475892</c:v>
                </c:pt>
                <c:pt idx="91">
                  <c:v>13681.514036503882</c:v>
                </c:pt>
                <c:pt idx="92">
                  <c:v>13232.863499232015</c:v>
                </c:pt>
                <c:pt idx="93">
                  <c:v>12781.408896102206</c:v>
                </c:pt>
                <c:pt idx="94">
                  <c:v>12327.132701702867</c:v>
                </c:pt>
                <c:pt idx="95">
                  <c:v>11870.017281088483</c:v>
                </c:pt>
                <c:pt idx="96">
                  <c:v>11410.044889095283</c:v>
                </c:pt>
                <c:pt idx="97">
                  <c:v>10947.197669652131</c:v>
                </c:pt>
                <c:pt idx="98">
                  <c:v>10481.457655087448</c:v>
                </c:pt>
                <c:pt idx="99">
                  <c:v>10012.806765431742</c:v>
                </c:pt>
                <c:pt idx="100">
                  <c:v>9541.2268077156914</c:v>
                </c:pt>
                <c:pt idx="101">
                  <c:v>9066.6994752638857</c:v>
                </c:pt>
                <c:pt idx="102">
                  <c:v>8589.2063469842833</c:v>
                </c:pt>
                <c:pt idx="103">
                  <c:v>8108.7288866529707</c:v>
                </c:pt>
                <c:pt idx="104">
                  <c:v>7625.248442194541</c:v>
                </c:pt>
                <c:pt idx="105">
                  <c:v>7138.7462449582235</c:v>
                </c:pt>
                <c:pt idx="106">
                  <c:v>6649.2034089892259</c:v>
                </c:pt>
                <c:pt idx="107">
                  <c:v>6156.6009302954189</c:v>
                </c:pt>
                <c:pt idx="108">
                  <c:v>5660.9196861097444</c:v>
                </c:pt>
                <c:pt idx="109">
                  <c:v>5162.140434147921</c:v>
                </c:pt>
                <c:pt idx="110">
                  <c:v>4660.2438118613645</c:v>
                </c:pt>
                <c:pt idx="111">
                  <c:v>4155.2103356854786</c:v>
                </c:pt>
                <c:pt idx="112">
                  <c:v>3647.0204002834944</c:v>
                </c:pt>
                <c:pt idx="113">
                  <c:v>3135.6542777852592</c:v>
                </c:pt>
                <c:pt idx="114">
                  <c:v>2621.0921170214133</c:v>
                </c:pt>
                <c:pt idx="115">
                  <c:v>2103.3139427528222</c:v>
                </c:pt>
                <c:pt idx="116">
                  <c:v>1582.2996548949886</c:v>
                </c:pt>
                <c:pt idx="117">
                  <c:v>1058.0290277380846</c:v>
                </c:pt>
                <c:pt idx="118">
                  <c:v>530.48170916143863</c:v>
                </c:pt>
                <c:pt idx="119">
                  <c:v>-0.36278015629795846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8-477F-8A49-84CBD521E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09760"/>
        <c:axId val="187011456"/>
      </c:lineChart>
      <c:dateAx>
        <c:axId val="139909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1145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870114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90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124205593680329"/>
          <c:y val="3.5211388683527328E-2"/>
          <c:w val="0.52325779455015498"/>
          <c:h val="0.260564276258102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9</xdr:row>
      <xdr:rowOff>57150</xdr:rowOff>
    </xdr:from>
    <xdr:to>
      <xdr:col>7</xdr:col>
      <xdr:colOff>47625</xdr:colOff>
      <xdr:row>16</xdr:row>
      <xdr:rowOff>104775</xdr:rowOff>
    </xdr:to>
    <xdr:graphicFrame macro="">
      <xdr:nvGraphicFramePr>
        <xdr:cNvPr id="3550" name="Chart 1502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790575</xdr:colOff>
      <xdr:row>0</xdr:row>
      <xdr:rowOff>38100</xdr:rowOff>
    </xdr:from>
    <xdr:to>
      <xdr:col>7</xdr:col>
      <xdr:colOff>30217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0175" y="38100"/>
          <a:ext cx="139610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57150</xdr:rowOff>
    </xdr:from>
    <xdr:to>
      <xdr:col>2</xdr:col>
      <xdr:colOff>327397</xdr:colOff>
      <xdr:row>0</xdr:row>
      <xdr:rowOff>361976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57150</xdr:rowOff>
    </xdr:from>
    <xdr:to>
      <xdr:col>2</xdr:col>
      <xdr:colOff>327397</xdr:colOff>
      <xdr:row>0</xdr:row>
      <xdr:rowOff>361976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715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LASSIC BLU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culators/boat-loan-calculato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personal-budget-spreadsheet.html" TargetMode="Externa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Calculators/boat-loan-calculator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ExcelTemplates/loan-amortization-schedul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Calculators/boat-loan-calculator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7"/>
  <sheetViews>
    <sheetView showGridLines="0" tabSelected="1" workbookViewId="0">
      <selection activeCell="D5" sqref="D5"/>
    </sheetView>
  </sheetViews>
  <sheetFormatPr defaultColWidth="9.140625" defaultRowHeight="12.75" x14ac:dyDescent="0.2"/>
  <cols>
    <col min="1" max="1" width="11.42578125" style="2" customWidth="1"/>
    <col min="2" max="3" width="12.85546875" style="2" customWidth="1"/>
    <col min="4" max="4" width="14.28515625" style="2" customWidth="1"/>
    <col min="5" max="5" width="12.85546875" style="2" customWidth="1"/>
    <col min="6" max="6" width="17.140625" style="2" customWidth="1"/>
    <col min="7" max="7" width="14.28515625" style="2" customWidth="1"/>
    <col min="8" max="8" width="1.85546875" style="2" customWidth="1"/>
    <col min="9" max="9" width="3.5703125" style="2" customWidth="1"/>
    <col min="10" max="10" width="15.140625" style="2" customWidth="1"/>
    <col min="11" max="13" width="13.7109375" style="2" customWidth="1"/>
    <col min="14" max="16384" width="9.140625" style="2"/>
  </cols>
  <sheetData>
    <row r="1" spans="1:13" ht="30" customHeight="1" x14ac:dyDescent="0.2">
      <c r="A1" s="106" t="s">
        <v>23</v>
      </c>
      <c r="B1" s="70"/>
      <c r="C1" s="70"/>
      <c r="D1" s="70"/>
      <c r="E1" s="70"/>
      <c r="F1" s="71"/>
      <c r="G1" s="72"/>
      <c r="H1" s="73"/>
      <c r="I1" s="74"/>
      <c r="J1" s="74"/>
    </row>
    <row r="2" spans="1:13" x14ac:dyDescent="0.2">
      <c r="A2" s="107" t="s">
        <v>42</v>
      </c>
      <c r="B2" s="107"/>
      <c r="C2" s="107"/>
      <c r="D2" s="107"/>
      <c r="E2" s="69"/>
      <c r="F2" s="69"/>
      <c r="G2" s="69"/>
      <c r="H2" s="105" t="s">
        <v>44</v>
      </c>
    </row>
    <row r="3" spans="1:13" x14ac:dyDescent="0.2">
      <c r="A3" s="75"/>
      <c r="B3" s="69"/>
      <c r="C3" s="69"/>
      <c r="D3" s="69"/>
      <c r="E3" s="69"/>
      <c r="F3" s="69"/>
      <c r="G3" s="69"/>
      <c r="H3" s="69"/>
    </row>
    <row r="4" spans="1:13" ht="15" customHeight="1" x14ac:dyDescent="0.2">
      <c r="A4" s="69"/>
      <c r="B4" s="97" t="s">
        <v>0</v>
      </c>
      <c r="C4" s="97"/>
      <c r="D4" s="97"/>
      <c r="E4" s="69"/>
      <c r="F4" s="97" t="s">
        <v>20</v>
      </c>
      <c r="G4" s="98"/>
      <c r="H4" s="69"/>
    </row>
    <row r="5" spans="1:13" ht="15" customHeight="1" x14ac:dyDescent="0.2">
      <c r="A5" s="69"/>
      <c r="B5" s="69"/>
      <c r="C5" s="76" t="s">
        <v>24</v>
      </c>
      <c r="D5" s="17">
        <v>45000</v>
      </c>
      <c r="E5" s="69"/>
      <c r="F5" s="79" t="s">
        <v>6</v>
      </c>
      <c r="G5" s="92">
        <f>SUM(E21:E176)+SUM(F21:F176)</f>
        <v>64098.87000000001</v>
      </c>
      <c r="H5" s="69"/>
    </row>
    <row r="6" spans="1:13" ht="15" customHeight="1" x14ac:dyDescent="0.2">
      <c r="A6" s="69"/>
      <c r="B6" s="69"/>
      <c r="C6" s="77" t="s">
        <v>1</v>
      </c>
      <c r="D6" s="13">
        <v>7.4999999999999997E-2</v>
      </c>
      <c r="E6" s="69"/>
      <c r="F6" s="80" t="s">
        <v>7</v>
      </c>
      <c r="G6" s="93">
        <f>SUM(E20:E176)</f>
        <v>19098.87</v>
      </c>
      <c r="H6" s="69"/>
    </row>
    <row r="7" spans="1:13" ht="15" customHeight="1" x14ac:dyDescent="0.2">
      <c r="A7" s="69"/>
      <c r="B7" s="69"/>
      <c r="C7" s="78" t="s">
        <v>2</v>
      </c>
      <c r="D7" s="14">
        <v>10</v>
      </c>
      <c r="E7" s="69"/>
      <c r="F7" s="81" t="s">
        <v>19</v>
      </c>
      <c r="G7" s="94" t="str">
        <f>IF((D15-G6)&lt;0.15,"None",(D15-G6))</f>
        <v>None</v>
      </c>
      <c r="H7" s="69"/>
    </row>
    <row r="8" spans="1:13" ht="15" customHeight="1" x14ac:dyDescent="0.2">
      <c r="A8" s="69"/>
      <c r="B8" s="69"/>
      <c r="C8" s="76" t="s">
        <v>3</v>
      </c>
      <c r="D8" s="15">
        <v>43101</v>
      </c>
      <c r="E8" s="69"/>
      <c r="F8" s="81" t="s">
        <v>17</v>
      </c>
      <c r="G8" s="95">
        <f>MAX(A20:A177)</f>
        <v>120</v>
      </c>
      <c r="H8" s="69"/>
    </row>
    <row r="9" spans="1:13" ht="15" customHeight="1" x14ac:dyDescent="0.2">
      <c r="A9" s="69"/>
      <c r="B9" s="69"/>
      <c r="C9" s="77" t="s">
        <v>4</v>
      </c>
      <c r="D9" s="16" t="s">
        <v>16</v>
      </c>
      <c r="E9" s="69"/>
      <c r="F9" s="81" t="s">
        <v>21</v>
      </c>
      <c r="G9" s="96">
        <f>MAX(B20:B177)</f>
        <v>46722</v>
      </c>
      <c r="H9" s="69"/>
    </row>
    <row r="10" spans="1:13" x14ac:dyDescent="0.2">
      <c r="A10" s="69"/>
      <c r="B10" s="69"/>
      <c r="C10" s="69"/>
      <c r="D10" s="69"/>
      <c r="E10" s="69"/>
      <c r="F10" s="69"/>
      <c r="G10" s="69"/>
      <c r="H10" s="69"/>
    </row>
    <row r="11" spans="1:13" ht="15" customHeight="1" x14ac:dyDescent="0.2">
      <c r="A11" s="69"/>
      <c r="B11" s="97" t="s">
        <v>22</v>
      </c>
      <c r="C11" s="98"/>
      <c r="D11" s="98"/>
      <c r="E11" s="69"/>
      <c r="F11" s="69"/>
      <c r="G11" s="69"/>
      <c r="H11" s="69"/>
    </row>
    <row r="12" spans="1:13" ht="15" customHeight="1" x14ac:dyDescent="0.2">
      <c r="A12" s="69"/>
      <c r="B12" s="69"/>
      <c r="C12" s="83" t="s">
        <v>17</v>
      </c>
      <c r="D12" s="88">
        <f>nper</f>
        <v>120</v>
      </c>
      <c r="E12" s="69"/>
      <c r="F12" s="69"/>
      <c r="G12" s="69"/>
      <c r="H12" s="69"/>
    </row>
    <row r="13" spans="1:13" ht="15" customHeight="1" x14ac:dyDescent="0.2">
      <c r="A13" s="69"/>
      <c r="B13" s="69"/>
      <c r="C13" s="84" t="s">
        <v>5</v>
      </c>
      <c r="D13" s="89">
        <f>D6/periods_per_year</f>
        <v>6.2499999999999995E-3</v>
      </c>
      <c r="E13" s="69"/>
      <c r="F13" s="69"/>
      <c r="G13" s="69"/>
      <c r="H13" s="69"/>
      <c r="J13" s="10"/>
      <c r="K13" s="8"/>
      <c r="L13" s="8"/>
      <c r="M13" s="8"/>
    </row>
    <row r="14" spans="1:13" ht="15" customHeight="1" x14ac:dyDescent="0.2">
      <c r="A14" s="69"/>
      <c r="B14" s="69"/>
      <c r="C14" s="76" t="s">
        <v>15</v>
      </c>
      <c r="D14" s="91">
        <f>ROUND(-PMT(rate,nper,loan_amount),2)</f>
        <v>534.16</v>
      </c>
      <c r="E14" s="69"/>
      <c r="F14" s="69"/>
      <c r="G14" s="69"/>
      <c r="H14" s="69"/>
      <c r="J14" s="10"/>
    </row>
    <row r="15" spans="1:13" ht="15" customHeight="1" x14ac:dyDescent="0.2">
      <c r="A15" s="69"/>
      <c r="B15" s="69"/>
      <c r="C15" s="78" t="s">
        <v>7</v>
      </c>
      <c r="D15" s="90">
        <f>D16-loan_amount</f>
        <v>19098.955333361278</v>
      </c>
      <c r="E15" s="69"/>
      <c r="F15" s="69"/>
      <c r="G15" s="69"/>
      <c r="H15" s="69"/>
      <c r="J15" s="10"/>
    </row>
    <row r="16" spans="1:13" ht="15" customHeight="1" x14ac:dyDescent="0.2">
      <c r="A16" s="69"/>
      <c r="B16" s="69"/>
      <c r="C16" s="78" t="s">
        <v>6</v>
      </c>
      <c r="D16" s="90">
        <f>D12*(-PMT(rate,nper,loan_amount))</f>
        <v>64098.955333361278</v>
      </c>
      <c r="E16" s="69"/>
      <c r="F16" s="69"/>
      <c r="G16" s="69"/>
      <c r="H16" s="69"/>
      <c r="J16" s="10"/>
    </row>
    <row r="17" spans="1:10" x14ac:dyDescent="0.2">
      <c r="A17" s="69"/>
      <c r="B17" s="69"/>
      <c r="C17" s="76"/>
      <c r="D17" s="82" t="str">
        <f ca="1">IF(AND(NOT(G177=""),G177&gt;0),"ERROR: Spreadsheet only valid for up to 156 payments",".")</f>
        <v>.</v>
      </c>
      <c r="E17" s="69"/>
      <c r="F17" s="69"/>
      <c r="G17" s="69"/>
      <c r="H17" s="69"/>
      <c r="J17" s="10"/>
    </row>
    <row r="18" spans="1:10" x14ac:dyDescent="0.2">
      <c r="D18" s="3"/>
    </row>
    <row r="19" spans="1:10" ht="26.25" thickBot="1" x14ac:dyDescent="0.25">
      <c r="A19" s="102" t="s">
        <v>8</v>
      </c>
      <c r="B19" s="103" t="s">
        <v>9</v>
      </c>
      <c r="C19" s="103" t="s">
        <v>10</v>
      </c>
      <c r="D19" s="103" t="s">
        <v>11</v>
      </c>
      <c r="E19" s="103" t="s">
        <v>12</v>
      </c>
      <c r="F19" s="103" t="s">
        <v>13</v>
      </c>
      <c r="G19" s="103" t="s">
        <v>14</v>
      </c>
      <c r="H19" s="104"/>
      <c r="I19" s="4"/>
    </row>
    <row r="20" spans="1:10" x14ac:dyDescent="0.2">
      <c r="A20" s="85"/>
      <c r="B20" s="86"/>
      <c r="C20" s="85"/>
      <c r="D20" s="85"/>
      <c r="E20" s="85"/>
      <c r="F20" s="85"/>
      <c r="G20" s="87">
        <f>loan_amount</f>
        <v>45000</v>
      </c>
      <c r="H20" s="69"/>
    </row>
    <row r="21" spans="1:10" x14ac:dyDescent="0.2">
      <c r="A21" s="5">
        <f t="shared" ref="A21:A52" si="0">IF(G20="","",IF(OR(A20&gt;=nper,ROUND(G20,2)&lt;=0),"",A20+1))</f>
        <v>1</v>
      </c>
      <c r="B21" s="6">
        <f t="shared" ref="B21:B52" si="1">IF(A21="","",IF(periods_per_year=26,IF(A21=1,fpdate,B20+14),IF(periods_per_year=52,IF(A21=1,fpdate,B20+7),DATE(YEAR(fpdate),MONTH(fpdate)+(A21-1)*months_per_period,IF(periods_per_year=24,IF((1-MOD(A21,2))=1,DAY(fpdate)+14,DAY(fpdate)),DAY(fpdate))))))</f>
        <v>43101</v>
      </c>
      <c r="C21" s="7">
        <f t="shared" ref="C21:C52" si="2">IF(A21="","",IF(OR(A21=nper,payment&gt;ROUND((1+rate)*G20,2)),ROUND((1+rate)*G20,2),payment))</f>
        <v>534.16</v>
      </c>
      <c r="D21" s="9">
        <v>0</v>
      </c>
      <c r="E21" s="7">
        <f t="shared" ref="E21:E52" si="3">IF(A21="","",ROUND(rate*G20,2))</f>
        <v>281.25</v>
      </c>
      <c r="F21" s="7">
        <f t="shared" ref="F21:F52" si="4">IF(A21="","",C21-E21+D21)</f>
        <v>252.90999999999997</v>
      </c>
      <c r="G21" s="7">
        <f t="shared" ref="G21:G52" si="5">IF(A21="","",G20-F21)</f>
        <v>44747.09</v>
      </c>
      <c r="H21" s="7"/>
      <c r="I21" s="7"/>
    </row>
    <row r="22" spans="1:10" x14ac:dyDescent="0.2">
      <c r="A22" s="5">
        <f t="shared" si="0"/>
        <v>2</v>
      </c>
      <c r="B22" s="6">
        <f t="shared" si="1"/>
        <v>43132</v>
      </c>
      <c r="C22" s="7">
        <f t="shared" si="2"/>
        <v>534.16</v>
      </c>
      <c r="D22" s="9">
        <v>0</v>
      </c>
      <c r="E22" s="7">
        <f t="shared" si="3"/>
        <v>279.67</v>
      </c>
      <c r="F22" s="7">
        <f t="shared" si="4"/>
        <v>254.48999999999995</v>
      </c>
      <c r="G22" s="7">
        <f t="shared" si="5"/>
        <v>44492.6</v>
      </c>
      <c r="H22" s="7"/>
      <c r="I22" s="7"/>
    </row>
    <row r="23" spans="1:10" x14ac:dyDescent="0.2">
      <c r="A23" s="5">
        <f t="shared" si="0"/>
        <v>3</v>
      </c>
      <c r="B23" s="6">
        <f t="shared" si="1"/>
        <v>43160</v>
      </c>
      <c r="C23" s="7">
        <f t="shared" si="2"/>
        <v>534.16</v>
      </c>
      <c r="D23" s="9">
        <v>0</v>
      </c>
      <c r="E23" s="7">
        <f t="shared" si="3"/>
        <v>278.08</v>
      </c>
      <c r="F23" s="7">
        <f t="shared" si="4"/>
        <v>256.08</v>
      </c>
      <c r="G23" s="7">
        <f t="shared" si="5"/>
        <v>44236.52</v>
      </c>
      <c r="H23" s="7"/>
      <c r="I23" s="7"/>
    </row>
    <row r="24" spans="1:10" x14ac:dyDescent="0.2">
      <c r="A24" s="5">
        <f t="shared" si="0"/>
        <v>4</v>
      </c>
      <c r="B24" s="6">
        <f t="shared" si="1"/>
        <v>43191</v>
      </c>
      <c r="C24" s="7">
        <f t="shared" si="2"/>
        <v>534.16</v>
      </c>
      <c r="D24" s="9">
        <v>0</v>
      </c>
      <c r="E24" s="7">
        <f t="shared" si="3"/>
        <v>276.48</v>
      </c>
      <c r="F24" s="7">
        <f t="shared" si="4"/>
        <v>257.67999999999995</v>
      </c>
      <c r="G24" s="7">
        <f t="shared" si="5"/>
        <v>43978.84</v>
      </c>
      <c r="H24" s="7"/>
      <c r="I24" s="7"/>
    </row>
    <row r="25" spans="1:10" x14ac:dyDescent="0.2">
      <c r="A25" s="5">
        <f t="shared" si="0"/>
        <v>5</v>
      </c>
      <c r="B25" s="6">
        <f t="shared" si="1"/>
        <v>43221</v>
      </c>
      <c r="C25" s="7">
        <f t="shared" si="2"/>
        <v>534.16</v>
      </c>
      <c r="D25" s="9">
        <v>0</v>
      </c>
      <c r="E25" s="7">
        <f t="shared" si="3"/>
        <v>274.87</v>
      </c>
      <c r="F25" s="7">
        <f t="shared" si="4"/>
        <v>259.28999999999996</v>
      </c>
      <c r="G25" s="7">
        <f t="shared" si="5"/>
        <v>43719.549999999996</v>
      </c>
      <c r="H25" s="7"/>
      <c r="I25" s="7"/>
    </row>
    <row r="26" spans="1:10" x14ac:dyDescent="0.2">
      <c r="A26" s="5">
        <f t="shared" si="0"/>
        <v>6</v>
      </c>
      <c r="B26" s="6">
        <f t="shared" si="1"/>
        <v>43252</v>
      </c>
      <c r="C26" s="7">
        <f t="shared" si="2"/>
        <v>534.16</v>
      </c>
      <c r="D26" s="9">
        <v>0</v>
      </c>
      <c r="E26" s="7">
        <f t="shared" si="3"/>
        <v>273.25</v>
      </c>
      <c r="F26" s="7">
        <f t="shared" si="4"/>
        <v>260.90999999999997</v>
      </c>
      <c r="G26" s="7">
        <f t="shared" si="5"/>
        <v>43458.639999999992</v>
      </c>
      <c r="H26" s="7"/>
      <c r="I26" s="7"/>
    </row>
    <row r="27" spans="1:10" x14ac:dyDescent="0.2">
      <c r="A27" s="5">
        <f t="shared" si="0"/>
        <v>7</v>
      </c>
      <c r="B27" s="6">
        <f t="shared" si="1"/>
        <v>43282</v>
      </c>
      <c r="C27" s="7">
        <f t="shared" si="2"/>
        <v>534.16</v>
      </c>
      <c r="D27" s="9">
        <v>0</v>
      </c>
      <c r="E27" s="7">
        <f t="shared" si="3"/>
        <v>271.62</v>
      </c>
      <c r="F27" s="7">
        <f t="shared" si="4"/>
        <v>262.53999999999996</v>
      </c>
      <c r="G27" s="7">
        <f t="shared" si="5"/>
        <v>43196.099999999991</v>
      </c>
      <c r="H27" s="7"/>
      <c r="I27" s="7"/>
    </row>
    <row r="28" spans="1:10" x14ac:dyDescent="0.2">
      <c r="A28" s="5">
        <f t="shared" si="0"/>
        <v>8</v>
      </c>
      <c r="B28" s="6">
        <f t="shared" si="1"/>
        <v>43313</v>
      </c>
      <c r="C28" s="7">
        <f t="shared" si="2"/>
        <v>534.16</v>
      </c>
      <c r="D28" s="9">
        <v>0</v>
      </c>
      <c r="E28" s="7">
        <f t="shared" si="3"/>
        <v>269.98</v>
      </c>
      <c r="F28" s="7">
        <f t="shared" si="4"/>
        <v>264.17999999999995</v>
      </c>
      <c r="G28" s="7">
        <f t="shared" si="5"/>
        <v>42931.919999999991</v>
      </c>
      <c r="H28" s="7"/>
      <c r="I28" s="7"/>
    </row>
    <row r="29" spans="1:10" x14ac:dyDescent="0.2">
      <c r="A29" s="5">
        <f t="shared" si="0"/>
        <v>9</v>
      </c>
      <c r="B29" s="6">
        <f t="shared" si="1"/>
        <v>43344</v>
      </c>
      <c r="C29" s="7">
        <f t="shared" si="2"/>
        <v>534.16</v>
      </c>
      <c r="D29" s="9">
        <v>0</v>
      </c>
      <c r="E29" s="7">
        <f t="shared" si="3"/>
        <v>268.32</v>
      </c>
      <c r="F29" s="7">
        <f t="shared" si="4"/>
        <v>265.83999999999997</v>
      </c>
      <c r="G29" s="7">
        <f t="shared" si="5"/>
        <v>42666.079999999994</v>
      </c>
      <c r="H29" s="7"/>
      <c r="I29" s="7"/>
    </row>
    <row r="30" spans="1:10" x14ac:dyDescent="0.2">
      <c r="A30" s="5">
        <f t="shared" si="0"/>
        <v>10</v>
      </c>
      <c r="B30" s="6">
        <f t="shared" si="1"/>
        <v>43374</v>
      </c>
      <c r="C30" s="7">
        <f t="shared" si="2"/>
        <v>534.16</v>
      </c>
      <c r="D30" s="9">
        <v>0</v>
      </c>
      <c r="E30" s="7">
        <f t="shared" si="3"/>
        <v>266.66000000000003</v>
      </c>
      <c r="F30" s="7">
        <f t="shared" si="4"/>
        <v>267.49999999999994</v>
      </c>
      <c r="G30" s="7">
        <f t="shared" si="5"/>
        <v>42398.579999999994</v>
      </c>
      <c r="H30" s="7"/>
      <c r="I30" s="7"/>
    </row>
    <row r="31" spans="1:10" x14ac:dyDescent="0.2">
      <c r="A31" s="5">
        <f t="shared" si="0"/>
        <v>11</v>
      </c>
      <c r="B31" s="6">
        <f t="shared" si="1"/>
        <v>43405</v>
      </c>
      <c r="C31" s="7">
        <f t="shared" si="2"/>
        <v>534.16</v>
      </c>
      <c r="D31" s="9">
        <v>0</v>
      </c>
      <c r="E31" s="7">
        <f t="shared" si="3"/>
        <v>264.99</v>
      </c>
      <c r="F31" s="7">
        <f t="shared" si="4"/>
        <v>269.16999999999996</v>
      </c>
      <c r="G31" s="7">
        <f t="shared" si="5"/>
        <v>42129.409999999996</v>
      </c>
      <c r="H31" s="7"/>
      <c r="I31" s="7"/>
    </row>
    <row r="32" spans="1:10" x14ac:dyDescent="0.2">
      <c r="A32" s="5">
        <f t="shared" si="0"/>
        <v>12</v>
      </c>
      <c r="B32" s="6">
        <f t="shared" si="1"/>
        <v>43435</v>
      </c>
      <c r="C32" s="7">
        <f t="shared" si="2"/>
        <v>534.16</v>
      </c>
      <c r="D32" s="9">
        <v>0</v>
      </c>
      <c r="E32" s="7">
        <f t="shared" si="3"/>
        <v>263.31</v>
      </c>
      <c r="F32" s="7">
        <f t="shared" si="4"/>
        <v>270.84999999999997</v>
      </c>
      <c r="G32" s="7">
        <f t="shared" si="5"/>
        <v>41858.559999999998</v>
      </c>
      <c r="H32" s="7"/>
      <c r="I32" s="7"/>
    </row>
    <row r="33" spans="1:9" x14ac:dyDescent="0.2">
      <c r="A33" s="5">
        <f t="shared" si="0"/>
        <v>13</v>
      </c>
      <c r="B33" s="6">
        <f t="shared" si="1"/>
        <v>43466</v>
      </c>
      <c r="C33" s="7">
        <f t="shared" si="2"/>
        <v>534.16</v>
      </c>
      <c r="D33" s="9">
        <v>0</v>
      </c>
      <c r="E33" s="7">
        <f t="shared" si="3"/>
        <v>261.62</v>
      </c>
      <c r="F33" s="7">
        <f t="shared" si="4"/>
        <v>272.53999999999996</v>
      </c>
      <c r="G33" s="7">
        <f t="shared" si="5"/>
        <v>41586.019999999997</v>
      </c>
      <c r="H33" s="7"/>
      <c r="I33" s="7"/>
    </row>
    <row r="34" spans="1:9" x14ac:dyDescent="0.2">
      <c r="A34" s="5">
        <f t="shared" si="0"/>
        <v>14</v>
      </c>
      <c r="B34" s="6">
        <f t="shared" si="1"/>
        <v>43497</v>
      </c>
      <c r="C34" s="7">
        <f t="shared" si="2"/>
        <v>534.16</v>
      </c>
      <c r="D34" s="9">
        <v>0</v>
      </c>
      <c r="E34" s="7">
        <f t="shared" si="3"/>
        <v>259.91000000000003</v>
      </c>
      <c r="F34" s="7">
        <f t="shared" si="4"/>
        <v>274.24999999999994</v>
      </c>
      <c r="G34" s="7">
        <f t="shared" si="5"/>
        <v>41311.769999999997</v>
      </c>
      <c r="H34" s="7"/>
      <c r="I34" s="7"/>
    </row>
    <row r="35" spans="1:9" x14ac:dyDescent="0.2">
      <c r="A35" s="5">
        <f t="shared" si="0"/>
        <v>15</v>
      </c>
      <c r="B35" s="6">
        <f t="shared" si="1"/>
        <v>43525</v>
      </c>
      <c r="C35" s="7">
        <f t="shared" si="2"/>
        <v>534.16</v>
      </c>
      <c r="D35" s="9">
        <v>0</v>
      </c>
      <c r="E35" s="7">
        <f t="shared" si="3"/>
        <v>258.2</v>
      </c>
      <c r="F35" s="7">
        <f t="shared" si="4"/>
        <v>275.95999999999998</v>
      </c>
      <c r="G35" s="7">
        <f t="shared" si="5"/>
        <v>41035.81</v>
      </c>
      <c r="H35" s="7"/>
      <c r="I35" s="7"/>
    </row>
    <row r="36" spans="1:9" x14ac:dyDescent="0.2">
      <c r="A36" s="5">
        <f t="shared" si="0"/>
        <v>16</v>
      </c>
      <c r="B36" s="6">
        <f t="shared" si="1"/>
        <v>43556</v>
      </c>
      <c r="C36" s="7">
        <f t="shared" si="2"/>
        <v>534.16</v>
      </c>
      <c r="D36" s="9">
        <v>0</v>
      </c>
      <c r="E36" s="7">
        <f t="shared" si="3"/>
        <v>256.47000000000003</v>
      </c>
      <c r="F36" s="7">
        <f t="shared" si="4"/>
        <v>277.68999999999994</v>
      </c>
      <c r="G36" s="7">
        <f t="shared" si="5"/>
        <v>40758.119999999995</v>
      </c>
      <c r="H36" s="7"/>
      <c r="I36" s="7"/>
    </row>
    <row r="37" spans="1:9" x14ac:dyDescent="0.2">
      <c r="A37" s="5">
        <f t="shared" si="0"/>
        <v>17</v>
      </c>
      <c r="B37" s="6">
        <f t="shared" si="1"/>
        <v>43586</v>
      </c>
      <c r="C37" s="7">
        <f t="shared" si="2"/>
        <v>534.16</v>
      </c>
      <c r="D37" s="9">
        <v>0</v>
      </c>
      <c r="E37" s="7">
        <f t="shared" si="3"/>
        <v>254.74</v>
      </c>
      <c r="F37" s="7">
        <f t="shared" si="4"/>
        <v>279.41999999999996</v>
      </c>
      <c r="G37" s="7">
        <f t="shared" si="5"/>
        <v>40478.699999999997</v>
      </c>
      <c r="H37" s="7"/>
      <c r="I37" s="7"/>
    </row>
    <row r="38" spans="1:9" x14ac:dyDescent="0.2">
      <c r="A38" s="5">
        <f t="shared" si="0"/>
        <v>18</v>
      </c>
      <c r="B38" s="6">
        <f t="shared" si="1"/>
        <v>43617</v>
      </c>
      <c r="C38" s="7">
        <f t="shared" si="2"/>
        <v>534.16</v>
      </c>
      <c r="D38" s="9">
        <v>0</v>
      </c>
      <c r="E38" s="7">
        <f t="shared" si="3"/>
        <v>252.99</v>
      </c>
      <c r="F38" s="7">
        <f t="shared" si="4"/>
        <v>281.16999999999996</v>
      </c>
      <c r="G38" s="7">
        <f t="shared" si="5"/>
        <v>40197.53</v>
      </c>
      <c r="H38" s="7"/>
      <c r="I38" s="7"/>
    </row>
    <row r="39" spans="1:9" x14ac:dyDescent="0.2">
      <c r="A39" s="5">
        <f t="shared" si="0"/>
        <v>19</v>
      </c>
      <c r="B39" s="6">
        <f t="shared" si="1"/>
        <v>43647</v>
      </c>
      <c r="C39" s="7">
        <f t="shared" si="2"/>
        <v>534.16</v>
      </c>
      <c r="D39" s="9">
        <v>0</v>
      </c>
      <c r="E39" s="7">
        <f t="shared" si="3"/>
        <v>251.23</v>
      </c>
      <c r="F39" s="7">
        <f t="shared" si="4"/>
        <v>282.92999999999995</v>
      </c>
      <c r="G39" s="7">
        <f t="shared" si="5"/>
        <v>39914.6</v>
      </c>
      <c r="H39" s="7"/>
      <c r="I39" s="7"/>
    </row>
    <row r="40" spans="1:9" x14ac:dyDescent="0.2">
      <c r="A40" s="5">
        <f t="shared" si="0"/>
        <v>20</v>
      </c>
      <c r="B40" s="6">
        <f t="shared" si="1"/>
        <v>43678</v>
      </c>
      <c r="C40" s="7">
        <f t="shared" si="2"/>
        <v>534.16</v>
      </c>
      <c r="D40" s="9">
        <v>0</v>
      </c>
      <c r="E40" s="7">
        <f t="shared" si="3"/>
        <v>249.47</v>
      </c>
      <c r="F40" s="7">
        <f t="shared" si="4"/>
        <v>284.68999999999994</v>
      </c>
      <c r="G40" s="7">
        <f t="shared" si="5"/>
        <v>39629.909999999996</v>
      </c>
      <c r="H40" s="7"/>
      <c r="I40" s="7"/>
    </row>
    <row r="41" spans="1:9" x14ac:dyDescent="0.2">
      <c r="A41" s="5">
        <f t="shared" si="0"/>
        <v>21</v>
      </c>
      <c r="B41" s="6">
        <f t="shared" si="1"/>
        <v>43709</v>
      </c>
      <c r="C41" s="7">
        <f t="shared" si="2"/>
        <v>534.16</v>
      </c>
      <c r="D41" s="9">
        <v>0</v>
      </c>
      <c r="E41" s="7">
        <f t="shared" si="3"/>
        <v>247.69</v>
      </c>
      <c r="F41" s="7">
        <f t="shared" si="4"/>
        <v>286.46999999999997</v>
      </c>
      <c r="G41" s="7">
        <f t="shared" si="5"/>
        <v>39343.439999999995</v>
      </c>
      <c r="H41" s="7"/>
      <c r="I41" s="7"/>
    </row>
    <row r="42" spans="1:9" x14ac:dyDescent="0.2">
      <c r="A42" s="5">
        <f t="shared" si="0"/>
        <v>22</v>
      </c>
      <c r="B42" s="6">
        <f t="shared" si="1"/>
        <v>43739</v>
      </c>
      <c r="C42" s="7">
        <f t="shared" si="2"/>
        <v>534.16</v>
      </c>
      <c r="D42" s="9">
        <v>0</v>
      </c>
      <c r="E42" s="7">
        <f t="shared" si="3"/>
        <v>245.9</v>
      </c>
      <c r="F42" s="7">
        <f t="shared" si="4"/>
        <v>288.26</v>
      </c>
      <c r="G42" s="7">
        <f t="shared" si="5"/>
        <v>39055.179999999993</v>
      </c>
      <c r="H42" s="7"/>
      <c r="I42" s="7"/>
    </row>
    <row r="43" spans="1:9" x14ac:dyDescent="0.2">
      <c r="A43" s="5">
        <f t="shared" si="0"/>
        <v>23</v>
      </c>
      <c r="B43" s="6">
        <f t="shared" si="1"/>
        <v>43770</v>
      </c>
      <c r="C43" s="7">
        <f t="shared" si="2"/>
        <v>534.16</v>
      </c>
      <c r="D43" s="9">
        <v>0</v>
      </c>
      <c r="E43" s="7">
        <f t="shared" si="3"/>
        <v>244.09</v>
      </c>
      <c r="F43" s="7">
        <f t="shared" si="4"/>
        <v>290.06999999999994</v>
      </c>
      <c r="G43" s="7">
        <f t="shared" si="5"/>
        <v>38765.109999999993</v>
      </c>
      <c r="H43" s="7"/>
      <c r="I43" s="7"/>
    </row>
    <row r="44" spans="1:9" x14ac:dyDescent="0.2">
      <c r="A44" s="5">
        <f t="shared" si="0"/>
        <v>24</v>
      </c>
      <c r="B44" s="6">
        <f t="shared" si="1"/>
        <v>43800</v>
      </c>
      <c r="C44" s="7">
        <f t="shared" si="2"/>
        <v>534.16</v>
      </c>
      <c r="D44" s="9">
        <v>0</v>
      </c>
      <c r="E44" s="7">
        <f t="shared" si="3"/>
        <v>242.28</v>
      </c>
      <c r="F44" s="7">
        <f t="shared" si="4"/>
        <v>291.88</v>
      </c>
      <c r="G44" s="7">
        <f t="shared" si="5"/>
        <v>38473.229999999996</v>
      </c>
      <c r="H44" s="7"/>
      <c r="I44" s="7"/>
    </row>
    <row r="45" spans="1:9" x14ac:dyDescent="0.2">
      <c r="A45" s="5">
        <f t="shared" si="0"/>
        <v>25</v>
      </c>
      <c r="B45" s="6">
        <f t="shared" si="1"/>
        <v>43831</v>
      </c>
      <c r="C45" s="7">
        <f t="shared" si="2"/>
        <v>534.16</v>
      </c>
      <c r="D45" s="9">
        <v>0</v>
      </c>
      <c r="E45" s="7">
        <f t="shared" si="3"/>
        <v>240.46</v>
      </c>
      <c r="F45" s="7">
        <f t="shared" si="4"/>
        <v>293.69999999999993</v>
      </c>
      <c r="G45" s="7">
        <f t="shared" si="5"/>
        <v>38179.53</v>
      </c>
      <c r="H45" s="7"/>
      <c r="I45" s="7"/>
    </row>
    <row r="46" spans="1:9" x14ac:dyDescent="0.2">
      <c r="A46" s="5">
        <f t="shared" si="0"/>
        <v>26</v>
      </c>
      <c r="B46" s="6">
        <f t="shared" si="1"/>
        <v>43862</v>
      </c>
      <c r="C46" s="7">
        <f t="shared" si="2"/>
        <v>534.16</v>
      </c>
      <c r="D46" s="9">
        <v>0</v>
      </c>
      <c r="E46" s="7">
        <f t="shared" si="3"/>
        <v>238.62</v>
      </c>
      <c r="F46" s="7">
        <f t="shared" si="4"/>
        <v>295.53999999999996</v>
      </c>
      <c r="G46" s="7">
        <f t="shared" si="5"/>
        <v>37883.99</v>
      </c>
      <c r="H46" s="7"/>
      <c r="I46" s="7"/>
    </row>
    <row r="47" spans="1:9" x14ac:dyDescent="0.2">
      <c r="A47" s="5">
        <f t="shared" si="0"/>
        <v>27</v>
      </c>
      <c r="B47" s="6">
        <f t="shared" si="1"/>
        <v>43891</v>
      </c>
      <c r="C47" s="7">
        <f t="shared" si="2"/>
        <v>534.16</v>
      </c>
      <c r="D47" s="9">
        <v>0</v>
      </c>
      <c r="E47" s="7">
        <f t="shared" si="3"/>
        <v>236.77</v>
      </c>
      <c r="F47" s="7">
        <f t="shared" si="4"/>
        <v>297.39</v>
      </c>
      <c r="G47" s="7">
        <f t="shared" si="5"/>
        <v>37586.6</v>
      </c>
      <c r="H47" s="7"/>
      <c r="I47" s="7"/>
    </row>
    <row r="48" spans="1:9" x14ac:dyDescent="0.2">
      <c r="A48" s="5">
        <f t="shared" si="0"/>
        <v>28</v>
      </c>
      <c r="B48" s="6">
        <f t="shared" si="1"/>
        <v>43922</v>
      </c>
      <c r="C48" s="7">
        <f t="shared" si="2"/>
        <v>534.16</v>
      </c>
      <c r="D48" s="9">
        <v>0</v>
      </c>
      <c r="E48" s="7">
        <f t="shared" si="3"/>
        <v>234.92</v>
      </c>
      <c r="F48" s="7">
        <f t="shared" si="4"/>
        <v>299.24</v>
      </c>
      <c r="G48" s="7">
        <f t="shared" si="5"/>
        <v>37287.360000000001</v>
      </c>
      <c r="H48" s="7"/>
      <c r="I48" s="7"/>
    </row>
    <row r="49" spans="1:13" x14ac:dyDescent="0.2">
      <c r="A49" s="5">
        <f t="shared" si="0"/>
        <v>29</v>
      </c>
      <c r="B49" s="6">
        <f t="shared" si="1"/>
        <v>43952</v>
      </c>
      <c r="C49" s="7">
        <f t="shared" si="2"/>
        <v>534.16</v>
      </c>
      <c r="D49" s="9">
        <v>0</v>
      </c>
      <c r="E49" s="7">
        <f t="shared" si="3"/>
        <v>233.05</v>
      </c>
      <c r="F49" s="7">
        <f t="shared" si="4"/>
        <v>301.10999999999996</v>
      </c>
      <c r="G49" s="7">
        <f t="shared" si="5"/>
        <v>36986.25</v>
      </c>
      <c r="H49" s="7"/>
      <c r="I49" s="7"/>
    </row>
    <row r="50" spans="1:13" x14ac:dyDescent="0.2">
      <c r="A50" s="5">
        <f t="shared" si="0"/>
        <v>30</v>
      </c>
      <c r="B50" s="6">
        <f t="shared" si="1"/>
        <v>43983</v>
      </c>
      <c r="C50" s="7">
        <f t="shared" si="2"/>
        <v>534.16</v>
      </c>
      <c r="D50" s="9">
        <v>0</v>
      </c>
      <c r="E50" s="7">
        <f t="shared" si="3"/>
        <v>231.16</v>
      </c>
      <c r="F50" s="7">
        <f t="shared" si="4"/>
        <v>303</v>
      </c>
      <c r="G50" s="7">
        <f t="shared" si="5"/>
        <v>36683.25</v>
      </c>
      <c r="H50" s="7"/>
      <c r="I50" s="7"/>
    </row>
    <row r="51" spans="1:13" x14ac:dyDescent="0.2">
      <c r="A51" s="5">
        <f t="shared" si="0"/>
        <v>31</v>
      </c>
      <c r="B51" s="6">
        <f t="shared" si="1"/>
        <v>44013</v>
      </c>
      <c r="C51" s="7">
        <f t="shared" si="2"/>
        <v>534.16</v>
      </c>
      <c r="D51" s="9">
        <v>0</v>
      </c>
      <c r="E51" s="7">
        <f t="shared" si="3"/>
        <v>229.27</v>
      </c>
      <c r="F51" s="7">
        <f t="shared" si="4"/>
        <v>304.89</v>
      </c>
      <c r="G51" s="7">
        <f t="shared" si="5"/>
        <v>36378.36</v>
      </c>
      <c r="H51" s="7"/>
      <c r="I51" s="7"/>
    </row>
    <row r="52" spans="1:13" x14ac:dyDescent="0.2">
      <c r="A52" s="5">
        <f t="shared" si="0"/>
        <v>32</v>
      </c>
      <c r="B52" s="6">
        <f t="shared" si="1"/>
        <v>44044</v>
      </c>
      <c r="C52" s="7">
        <f t="shared" si="2"/>
        <v>534.16</v>
      </c>
      <c r="D52" s="9">
        <v>0</v>
      </c>
      <c r="E52" s="7">
        <f t="shared" si="3"/>
        <v>227.36</v>
      </c>
      <c r="F52" s="7">
        <f t="shared" si="4"/>
        <v>306.79999999999995</v>
      </c>
      <c r="G52" s="7">
        <f t="shared" si="5"/>
        <v>36071.56</v>
      </c>
      <c r="H52" s="7"/>
      <c r="I52" s="7"/>
    </row>
    <row r="53" spans="1:13" x14ac:dyDescent="0.2">
      <c r="A53" s="5">
        <f t="shared" ref="A53:A84" si="6">IF(G52="","",IF(OR(A52&gt;=nper,ROUND(G52,2)&lt;=0),"",A52+1))</f>
        <v>33</v>
      </c>
      <c r="B53" s="6">
        <f t="shared" ref="B53:B84" si="7">IF(A53="","",IF(periods_per_year=26,IF(A53=1,fpdate,B52+14),IF(periods_per_year=52,IF(A53=1,fpdate,B52+7),DATE(YEAR(fpdate),MONTH(fpdate)+(A53-1)*months_per_period,IF(periods_per_year=24,IF((1-MOD(A53,2))=1,DAY(fpdate)+14,DAY(fpdate)),DAY(fpdate))))))</f>
        <v>44075</v>
      </c>
      <c r="C53" s="7">
        <f t="shared" ref="C53:C84" si="8">IF(A53="","",IF(OR(A53=nper,payment&gt;ROUND((1+rate)*G52,2)),ROUND((1+rate)*G52,2),payment))</f>
        <v>534.16</v>
      </c>
      <c r="D53" s="9">
        <v>0</v>
      </c>
      <c r="E53" s="7">
        <f t="shared" ref="E53:E84" si="9">IF(A53="","",ROUND(rate*G52,2))</f>
        <v>225.45</v>
      </c>
      <c r="F53" s="7">
        <f t="shared" ref="F53:F84" si="10">IF(A53="","",C53-E53+D53)</f>
        <v>308.70999999999998</v>
      </c>
      <c r="G53" s="7">
        <f t="shared" ref="G53:G84" si="11">IF(A53="","",G52-F53)</f>
        <v>35762.85</v>
      </c>
      <c r="H53" s="7"/>
      <c r="I53" s="7"/>
    </row>
    <row r="54" spans="1:13" x14ac:dyDescent="0.2">
      <c r="A54" s="5">
        <f t="shared" si="6"/>
        <v>34</v>
      </c>
      <c r="B54" s="6">
        <f t="shared" si="7"/>
        <v>44105</v>
      </c>
      <c r="C54" s="7">
        <f t="shared" si="8"/>
        <v>534.16</v>
      </c>
      <c r="D54" s="9">
        <v>0</v>
      </c>
      <c r="E54" s="7">
        <f t="shared" si="9"/>
        <v>223.52</v>
      </c>
      <c r="F54" s="7">
        <f t="shared" si="10"/>
        <v>310.64</v>
      </c>
      <c r="G54" s="7">
        <f t="shared" si="11"/>
        <v>35452.21</v>
      </c>
      <c r="H54" s="7"/>
      <c r="I54" s="7"/>
    </row>
    <row r="55" spans="1:13" x14ac:dyDescent="0.2">
      <c r="A55" s="5">
        <f t="shared" si="6"/>
        <v>35</v>
      </c>
      <c r="B55" s="6">
        <f t="shared" si="7"/>
        <v>44136</v>
      </c>
      <c r="C55" s="7">
        <f t="shared" si="8"/>
        <v>534.16</v>
      </c>
      <c r="D55" s="9">
        <v>0</v>
      </c>
      <c r="E55" s="7">
        <f t="shared" si="9"/>
        <v>221.58</v>
      </c>
      <c r="F55" s="7">
        <f t="shared" si="10"/>
        <v>312.57999999999993</v>
      </c>
      <c r="G55" s="7">
        <f t="shared" si="11"/>
        <v>35139.629999999997</v>
      </c>
      <c r="H55" s="7"/>
      <c r="I55" s="7"/>
      <c r="J55" s="10"/>
      <c r="K55" s="8"/>
      <c r="L55" s="8"/>
      <c r="M55" s="8"/>
    </row>
    <row r="56" spans="1:13" x14ac:dyDescent="0.2">
      <c r="A56" s="5">
        <f t="shared" si="6"/>
        <v>36</v>
      </c>
      <c r="B56" s="6">
        <f t="shared" si="7"/>
        <v>44166</v>
      </c>
      <c r="C56" s="7">
        <f t="shared" si="8"/>
        <v>534.16</v>
      </c>
      <c r="D56" s="9">
        <v>0</v>
      </c>
      <c r="E56" s="7">
        <f t="shared" si="9"/>
        <v>219.62</v>
      </c>
      <c r="F56" s="7">
        <f t="shared" si="10"/>
        <v>314.53999999999996</v>
      </c>
      <c r="G56" s="7">
        <f t="shared" si="11"/>
        <v>34825.089999999997</v>
      </c>
      <c r="H56" s="7"/>
      <c r="I56" s="7"/>
    </row>
    <row r="57" spans="1:13" x14ac:dyDescent="0.2">
      <c r="A57" s="5">
        <f t="shared" si="6"/>
        <v>37</v>
      </c>
      <c r="B57" s="6">
        <f t="shared" si="7"/>
        <v>44197</v>
      </c>
      <c r="C57" s="7">
        <f t="shared" si="8"/>
        <v>534.16</v>
      </c>
      <c r="D57" s="9">
        <v>0</v>
      </c>
      <c r="E57" s="7">
        <f t="shared" si="9"/>
        <v>217.66</v>
      </c>
      <c r="F57" s="7">
        <f t="shared" si="10"/>
        <v>316.5</v>
      </c>
      <c r="G57" s="7">
        <f t="shared" si="11"/>
        <v>34508.589999999997</v>
      </c>
      <c r="H57" s="7"/>
      <c r="I57" s="7"/>
    </row>
    <row r="58" spans="1:13" x14ac:dyDescent="0.2">
      <c r="A58" s="5">
        <f t="shared" si="6"/>
        <v>38</v>
      </c>
      <c r="B58" s="6">
        <f t="shared" si="7"/>
        <v>44228</v>
      </c>
      <c r="C58" s="7">
        <f t="shared" si="8"/>
        <v>534.16</v>
      </c>
      <c r="D58" s="9">
        <v>0</v>
      </c>
      <c r="E58" s="7">
        <f t="shared" si="9"/>
        <v>215.68</v>
      </c>
      <c r="F58" s="7">
        <f t="shared" si="10"/>
        <v>318.47999999999996</v>
      </c>
      <c r="G58" s="7">
        <f t="shared" si="11"/>
        <v>34190.109999999993</v>
      </c>
      <c r="H58" s="7"/>
      <c r="I58" s="7"/>
    </row>
    <row r="59" spans="1:13" x14ac:dyDescent="0.2">
      <c r="A59" s="5">
        <f t="shared" si="6"/>
        <v>39</v>
      </c>
      <c r="B59" s="6">
        <f t="shared" si="7"/>
        <v>44256</v>
      </c>
      <c r="C59" s="7">
        <f t="shared" si="8"/>
        <v>534.16</v>
      </c>
      <c r="D59" s="9">
        <v>0</v>
      </c>
      <c r="E59" s="7">
        <f t="shared" si="9"/>
        <v>213.69</v>
      </c>
      <c r="F59" s="7">
        <f t="shared" si="10"/>
        <v>320.46999999999997</v>
      </c>
      <c r="G59" s="7">
        <f t="shared" si="11"/>
        <v>33869.639999999992</v>
      </c>
      <c r="H59" s="7"/>
      <c r="I59" s="7"/>
    </row>
    <row r="60" spans="1:13" x14ac:dyDescent="0.2">
      <c r="A60" s="5">
        <f t="shared" si="6"/>
        <v>40</v>
      </c>
      <c r="B60" s="6">
        <f t="shared" si="7"/>
        <v>44287</v>
      </c>
      <c r="C60" s="7">
        <f t="shared" si="8"/>
        <v>534.16</v>
      </c>
      <c r="D60" s="9">
        <v>0</v>
      </c>
      <c r="E60" s="7">
        <f t="shared" si="9"/>
        <v>211.69</v>
      </c>
      <c r="F60" s="7">
        <f t="shared" si="10"/>
        <v>322.46999999999997</v>
      </c>
      <c r="G60" s="7">
        <f t="shared" si="11"/>
        <v>33547.169999999991</v>
      </c>
      <c r="H60" s="7"/>
      <c r="I60" s="7"/>
    </row>
    <row r="61" spans="1:13" x14ac:dyDescent="0.2">
      <c r="A61" s="5">
        <f t="shared" si="6"/>
        <v>41</v>
      </c>
      <c r="B61" s="6">
        <f t="shared" si="7"/>
        <v>44317</v>
      </c>
      <c r="C61" s="7">
        <f t="shared" si="8"/>
        <v>534.16</v>
      </c>
      <c r="D61" s="9">
        <v>0</v>
      </c>
      <c r="E61" s="7">
        <f t="shared" si="9"/>
        <v>209.67</v>
      </c>
      <c r="F61" s="7">
        <f t="shared" si="10"/>
        <v>324.49</v>
      </c>
      <c r="G61" s="7">
        <f t="shared" si="11"/>
        <v>33222.679999999993</v>
      </c>
      <c r="H61" s="7"/>
      <c r="I61" s="7"/>
    </row>
    <row r="62" spans="1:13" x14ac:dyDescent="0.2">
      <c r="A62" s="5">
        <f t="shared" si="6"/>
        <v>42</v>
      </c>
      <c r="B62" s="6">
        <f t="shared" si="7"/>
        <v>44348</v>
      </c>
      <c r="C62" s="7">
        <f t="shared" si="8"/>
        <v>534.16</v>
      </c>
      <c r="D62" s="9">
        <v>0</v>
      </c>
      <c r="E62" s="7">
        <f t="shared" si="9"/>
        <v>207.64</v>
      </c>
      <c r="F62" s="7">
        <f t="shared" si="10"/>
        <v>326.52</v>
      </c>
      <c r="G62" s="7">
        <f t="shared" si="11"/>
        <v>32896.159999999996</v>
      </c>
      <c r="H62" s="7"/>
      <c r="I62" s="7"/>
    </row>
    <row r="63" spans="1:13" x14ac:dyDescent="0.2">
      <c r="A63" s="5">
        <f t="shared" si="6"/>
        <v>43</v>
      </c>
      <c r="B63" s="6">
        <f t="shared" si="7"/>
        <v>44378</v>
      </c>
      <c r="C63" s="7">
        <f t="shared" si="8"/>
        <v>534.16</v>
      </c>
      <c r="D63" s="9">
        <v>0</v>
      </c>
      <c r="E63" s="7">
        <f t="shared" si="9"/>
        <v>205.6</v>
      </c>
      <c r="F63" s="7">
        <f t="shared" si="10"/>
        <v>328.55999999999995</v>
      </c>
      <c r="G63" s="7">
        <f t="shared" si="11"/>
        <v>32567.599999999995</v>
      </c>
      <c r="H63" s="7"/>
      <c r="I63" s="7"/>
    </row>
    <row r="64" spans="1:13" x14ac:dyDescent="0.2">
      <c r="A64" s="5">
        <f t="shared" si="6"/>
        <v>44</v>
      </c>
      <c r="B64" s="6">
        <f t="shared" si="7"/>
        <v>44409</v>
      </c>
      <c r="C64" s="7">
        <f t="shared" si="8"/>
        <v>534.16</v>
      </c>
      <c r="D64" s="9">
        <v>0</v>
      </c>
      <c r="E64" s="7">
        <f t="shared" si="9"/>
        <v>203.55</v>
      </c>
      <c r="F64" s="7">
        <f t="shared" si="10"/>
        <v>330.60999999999996</v>
      </c>
      <c r="G64" s="7">
        <f t="shared" si="11"/>
        <v>32236.989999999994</v>
      </c>
      <c r="H64" s="7"/>
      <c r="I64" s="7"/>
    </row>
    <row r="65" spans="1:9" x14ac:dyDescent="0.2">
      <c r="A65" s="5">
        <f t="shared" si="6"/>
        <v>45</v>
      </c>
      <c r="B65" s="6">
        <f t="shared" si="7"/>
        <v>44440</v>
      </c>
      <c r="C65" s="7">
        <f t="shared" si="8"/>
        <v>534.16</v>
      </c>
      <c r="D65" s="9">
        <v>0</v>
      </c>
      <c r="E65" s="7">
        <f t="shared" si="9"/>
        <v>201.48</v>
      </c>
      <c r="F65" s="7">
        <f t="shared" si="10"/>
        <v>332.67999999999995</v>
      </c>
      <c r="G65" s="7">
        <f t="shared" si="11"/>
        <v>31904.309999999994</v>
      </c>
      <c r="H65" s="7"/>
      <c r="I65" s="7"/>
    </row>
    <row r="66" spans="1:9" x14ac:dyDescent="0.2">
      <c r="A66" s="5">
        <f t="shared" si="6"/>
        <v>46</v>
      </c>
      <c r="B66" s="6">
        <f t="shared" si="7"/>
        <v>44470</v>
      </c>
      <c r="C66" s="7">
        <f t="shared" si="8"/>
        <v>534.16</v>
      </c>
      <c r="D66" s="9">
        <v>0</v>
      </c>
      <c r="E66" s="7">
        <f t="shared" si="9"/>
        <v>199.4</v>
      </c>
      <c r="F66" s="7">
        <f t="shared" si="10"/>
        <v>334.76</v>
      </c>
      <c r="G66" s="7">
        <f t="shared" si="11"/>
        <v>31569.549999999996</v>
      </c>
      <c r="H66" s="7"/>
      <c r="I66" s="7"/>
    </row>
    <row r="67" spans="1:9" x14ac:dyDescent="0.2">
      <c r="A67" s="5">
        <f t="shared" si="6"/>
        <v>47</v>
      </c>
      <c r="B67" s="6">
        <f t="shared" si="7"/>
        <v>44501</v>
      </c>
      <c r="C67" s="7">
        <f t="shared" si="8"/>
        <v>534.16</v>
      </c>
      <c r="D67" s="9">
        <v>0</v>
      </c>
      <c r="E67" s="7">
        <f t="shared" si="9"/>
        <v>197.31</v>
      </c>
      <c r="F67" s="7">
        <f t="shared" si="10"/>
        <v>336.84999999999997</v>
      </c>
      <c r="G67" s="7">
        <f t="shared" si="11"/>
        <v>31232.699999999997</v>
      </c>
      <c r="H67" s="7"/>
      <c r="I67" s="7"/>
    </row>
    <row r="68" spans="1:9" x14ac:dyDescent="0.2">
      <c r="A68" s="5">
        <f t="shared" si="6"/>
        <v>48</v>
      </c>
      <c r="B68" s="6">
        <f t="shared" si="7"/>
        <v>44531</v>
      </c>
      <c r="C68" s="7">
        <f t="shared" si="8"/>
        <v>534.16</v>
      </c>
      <c r="D68" s="9">
        <v>0</v>
      </c>
      <c r="E68" s="7">
        <f t="shared" si="9"/>
        <v>195.2</v>
      </c>
      <c r="F68" s="7">
        <f t="shared" si="10"/>
        <v>338.96</v>
      </c>
      <c r="G68" s="7">
        <f t="shared" si="11"/>
        <v>30893.739999999998</v>
      </c>
      <c r="H68" s="7"/>
      <c r="I68" s="7"/>
    </row>
    <row r="69" spans="1:9" x14ac:dyDescent="0.2">
      <c r="A69" s="5">
        <f t="shared" si="6"/>
        <v>49</v>
      </c>
      <c r="B69" s="6">
        <f t="shared" si="7"/>
        <v>44562</v>
      </c>
      <c r="C69" s="7">
        <f t="shared" si="8"/>
        <v>534.16</v>
      </c>
      <c r="D69" s="9">
        <v>0</v>
      </c>
      <c r="E69" s="7">
        <f t="shared" si="9"/>
        <v>193.09</v>
      </c>
      <c r="F69" s="7">
        <f t="shared" si="10"/>
        <v>341.06999999999994</v>
      </c>
      <c r="G69" s="7">
        <f t="shared" si="11"/>
        <v>30552.67</v>
      </c>
      <c r="H69" s="7"/>
      <c r="I69" s="7"/>
    </row>
    <row r="70" spans="1:9" x14ac:dyDescent="0.2">
      <c r="A70" s="5">
        <f t="shared" si="6"/>
        <v>50</v>
      </c>
      <c r="B70" s="6">
        <f t="shared" si="7"/>
        <v>44593</v>
      </c>
      <c r="C70" s="7">
        <f t="shared" si="8"/>
        <v>534.16</v>
      </c>
      <c r="D70" s="9">
        <v>0</v>
      </c>
      <c r="E70" s="7">
        <f t="shared" si="9"/>
        <v>190.95</v>
      </c>
      <c r="F70" s="7">
        <f t="shared" si="10"/>
        <v>343.21</v>
      </c>
      <c r="G70" s="7">
        <f t="shared" si="11"/>
        <v>30209.46</v>
      </c>
      <c r="H70" s="7"/>
      <c r="I70" s="7"/>
    </row>
    <row r="71" spans="1:9" x14ac:dyDescent="0.2">
      <c r="A71" s="5">
        <f t="shared" si="6"/>
        <v>51</v>
      </c>
      <c r="B71" s="6">
        <f t="shared" si="7"/>
        <v>44621</v>
      </c>
      <c r="C71" s="7">
        <f t="shared" si="8"/>
        <v>534.16</v>
      </c>
      <c r="D71" s="9">
        <v>0</v>
      </c>
      <c r="E71" s="7">
        <f t="shared" si="9"/>
        <v>188.81</v>
      </c>
      <c r="F71" s="7">
        <f t="shared" si="10"/>
        <v>345.34999999999997</v>
      </c>
      <c r="G71" s="7">
        <f t="shared" si="11"/>
        <v>29864.11</v>
      </c>
      <c r="H71" s="7"/>
      <c r="I71" s="7"/>
    </row>
    <row r="72" spans="1:9" x14ac:dyDescent="0.2">
      <c r="A72" s="5">
        <f t="shared" si="6"/>
        <v>52</v>
      </c>
      <c r="B72" s="6">
        <f t="shared" si="7"/>
        <v>44652</v>
      </c>
      <c r="C72" s="7">
        <f t="shared" si="8"/>
        <v>534.16</v>
      </c>
      <c r="D72" s="9">
        <v>0</v>
      </c>
      <c r="E72" s="7">
        <f t="shared" si="9"/>
        <v>186.65</v>
      </c>
      <c r="F72" s="7">
        <f t="shared" si="10"/>
        <v>347.51</v>
      </c>
      <c r="G72" s="7">
        <f t="shared" si="11"/>
        <v>29516.600000000002</v>
      </c>
      <c r="H72" s="7"/>
      <c r="I72" s="7"/>
    </row>
    <row r="73" spans="1:9" x14ac:dyDescent="0.2">
      <c r="A73" s="5">
        <f t="shared" si="6"/>
        <v>53</v>
      </c>
      <c r="B73" s="6">
        <f t="shared" si="7"/>
        <v>44682</v>
      </c>
      <c r="C73" s="7">
        <f t="shared" si="8"/>
        <v>534.16</v>
      </c>
      <c r="D73" s="9">
        <v>0</v>
      </c>
      <c r="E73" s="7">
        <f t="shared" si="9"/>
        <v>184.48</v>
      </c>
      <c r="F73" s="7">
        <f t="shared" si="10"/>
        <v>349.67999999999995</v>
      </c>
      <c r="G73" s="7">
        <f t="shared" si="11"/>
        <v>29166.920000000002</v>
      </c>
      <c r="H73" s="7"/>
      <c r="I73" s="7"/>
    </row>
    <row r="74" spans="1:9" x14ac:dyDescent="0.2">
      <c r="A74" s="5">
        <f t="shared" si="6"/>
        <v>54</v>
      </c>
      <c r="B74" s="6">
        <f t="shared" si="7"/>
        <v>44713</v>
      </c>
      <c r="C74" s="7">
        <f t="shared" si="8"/>
        <v>534.16</v>
      </c>
      <c r="D74" s="9">
        <v>0</v>
      </c>
      <c r="E74" s="7">
        <f t="shared" si="9"/>
        <v>182.29</v>
      </c>
      <c r="F74" s="7">
        <f t="shared" si="10"/>
        <v>351.87</v>
      </c>
      <c r="G74" s="7">
        <f t="shared" si="11"/>
        <v>28815.050000000003</v>
      </c>
      <c r="H74" s="7"/>
      <c r="I74" s="7"/>
    </row>
    <row r="75" spans="1:9" x14ac:dyDescent="0.2">
      <c r="A75" s="5">
        <f t="shared" si="6"/>
        <v>55</v>
      </c>
      <c r="B75" s="6">
        <f t="shared" si="7"/>
        <v>44743</v>
      </c>
      <c r="C75" s="7">
        <f t="shared" si="8"/>
        <v>534.16</v>
      </c>
      <c r="D75" s="9">
        <v>0</v>
      </c>
      <c r="E75" s="7">
        <f t="shared" si="9"/>
        <v>180.09</v>
      </c>
      <c r="F75" s="7">
        <f t="shared" si="10"/>
        <v>354.06999999999994</v>
      </c>
      <c r="G75" s="7">
        <f t="shared" si="11"/>
        <v>28460.980000000003</v>
      </c>
      <c r="H75" s="7"/>
      <c r="I75" s="7"/>
    </row>
    <row r="76" spans="1:9" x14ac:dyDescent="0.2">
      <c r="A76" s="5">
        <f t="shared" si="6"/>
        <v>56</v>
      </c>
      <c r="B76" s="6">
        <f t="shared" si="7"/>
        <v>44774</v>
      </c>
      <c r="C76" s="7">
        <f t="shared" si="8"/>
        <v>534.16</v>
      </c>
      <c r="D76" s="9">
        <v>0</v>
      </c>
      <c r="E76" s="7">
        <f t="shared" si="9"/>
        <v>177.88</v>
      </c>
      <c r="F76" s="7">
        <f t="shared" si="10"/>
        <v>356.28</v>
      </c>
      <c r="G76" s="7">
        <f t="shared" si="11"/>
        <v>28104.700000000004</v>
      </c>
      <c r="H76" s="7"/>
      <c r="I76" s="7"/>
    </row>
    <row r="77" spans="1:9" x14ac:dyDescent="0.2">
      <c r="A77" s="5">
        <f t="shared" si="6"/>
        <v>57</v>
      </c>
      <c r="B77" s="6">
        <f t="shared" si="7"/>
        <v>44805</v>
      </c>
      <c r="C77" s="7">
        <f t="shared" si="8"/>
        <v>534.16</v>
      </c>
      <c r="D77" s="9">
        <v>0</v>
      </c>
      <c r="E77" s="7">
        <f t="shared" si="9"/>
        <v>175.65</v>
      </c>
      <c r="F77" s="7">
        <f t="shared" si="10"/>
        <v>358.51</v>
      </c>
      <c r="G77" s="7">
        <f t="shared" si="11"/>
        <v>27746.190000000006</v>
      </c>
      <c r="H77" s="7"/>
      <c r="I77" s="7"/>
    </row>
    <row r="78" spans="1:9" x14ac:dyDescent="0.2">
      <c r="A78" s="5">
        <f t="shared" si="6"/>
        <v>58</v>
      </c>
      <c r="B78" s="6">
        <f t="shared" si="7"/>
        <v>44835</v>
      </c>
      <c r="C78" s="7">
        <f t="shared" si="8"/>
        <v>534.16</v>
      </c>
      <c r="D78" s="9">
        <v>0</v>
      </c>
      <c r="E78" s="7">
        <f t="shared" si="9"/>
        <v>173.41</v>
      </c>
      <c r="F78" s="7">
        <f t="shared" si="10"/>
        <v>360.75</v>
      </c>
      <c r="G78" s="7">
        <f t="shared" si="11"/>
        <v>27385.440000000006</v>
      </c>
      <c r="H78" s="7"/>
      <c r="I78" s="7"/>
    </row>
    <row r="79" spans="1:9" x14ac:dyDescent="0.2">
      <c r="A79" s="5">
        <f t="shared" si="6"/>
        <v>59</v>
      </c>
      <c r="B79" s="6">
        <f t="shared" si="7"/>
        <v>44866</v>
      </c>
      <c r="C79" s="7">
        <f t="shared" si="8"/>
        <v>534.16</v>
      </c>
      <c r="D79" s="9">
        <v>0</v>
      </c>
      <c r="E79" s="7">
        <f t="shared" si="9"/>
        <v>171.16</v>
      </c>
      <c r="F79" s="7">
        <f t="shared" si="10"/>
        <v>363</v>
      </c>
      <c r="G79" s="7">
        <f t="shared" si="11"/>
        <v>27022.440000000006</v>
      </c>
      <c r="H79" s="7"/>
      <c r="I79" s="7"/>
    </row>
    <row r="80" spans="1:9" x14ac:dyDescent="0.2">
      <c r="A80" s="5">
        <f t="shared" si="6"/>
        <v>60</v>
      </c>
      <c r="B80" s="6">
        <f t="shared" si="7"/>
        <v>44896</v>
      </c>
      <c r="C80" s="7">
        <f t="shared" si="8"/>
        <v>534.16</v>
      </c>
      <c r="D80" s="9">
        <v>0</v>
      </c>
      <c r="E80" s="7">
        <f t="shared" si="9"/>
        <v>168.89</v>
      </c>
      <c r="F80" s="7">
        <f t="shared" si="10"/>
        <v>365.27</v>
      </c>
      <c r="G80" s="7">
        <f t="shared" si="11"/>
        <v>26657.170000000006</v>
      </c>
      <c r="H80" s="7"/>
      <c r="I80" s="7"/>
    </row>
    <row r="81" spans="1:9" x14ac:dyDescent="0.2">
      <c r="A81" s="5">
        <f t="shared" si="6"/>
        <v>61</v>
      </c>
      <c r="B81" s="6">
        <f t="shared" si="7"/>
        <v>44927</v>
      </c>
      <c r="C81" s="7">
        <f t="shared" si="8"/>
        <v>534.16</v>
      </c>
      <c r="D81" s="9">
        <v>0</v>
      </c>
      <c r="E81" s="7">
        <f t="shared" si="9"/>
        <v>166.61</v>
      </c>
      <c r="F81" s="7">
        <f t="shared" si="10"/>
        <v>367.54999999999995</v>
      </c>
      <c r="G81" s="7">
        <f t="shared" si="11"/>
        <v>26289.620000000006</v>
      </c>
      <c r="H81" s="7"/>
      <c r="I81" s="7"/>
    </row>
    <row r="82" spans="1:9" x14ac:dyDescent="0.2">
      <c r="A82" s="5">
        <f t="shared" si="6"/>
        <v>62</v>
      </c>
      <c r="B82" s="6">
        <f t="shared" si="7"/>
        <v>44958</v>
      </c>
      <c r="C82" s="7">
        <f t="shared" si="8"/>
        <v>534.16</v>
      </c>
      <c r="D82" s="9">
        <v>0</v>
      </c>
      <c r="E82" s="7">
        <f t="shared" si="9"/>
        <v>164.31</v>
      </c>
      <c r="F82" s="7">
        <f t="shared" si="10"/>
        <v>369.84999999999997</v>
      </c>
      <c r="G82" s="7">
        <f t="shared" si="11"/>
        <v>25919.770000000008</v>
      </c>
      <c r="H82" s="7"/>
      <c r="I82" s="7"/>
    </row>
    <row r="83" spans="1:9" x14ac:dyDescent="0.2">
      <c r="A83" s="5">
        <f t="shared" si="6"/>
        <v>63</v>
      </c>
      <c r="B83" s="6">
        <f t="shared" si="7"/>
        <v>44986</v>
      </c>
      <c r="C83" s="7">
        <f t="shared" si="8"/>
        <v>534.16</v>
      </c>
      <c r="D83" s="9">
        <v>0</v>
      </c>
      <c r="E83" s="7">
        <f t="shared" si="9"/>
        <v>162</v>
      </c>
      <c r="F83" s="7">
        <f t="shared" si="10"/>
        <v>372.15999999999997</v>
      </c>
      <c r="G83" s="7">
        <f t="shared" si="11"/>
        <v>25547.610000000008</v>
      </c>
      <c r="H83" s="7"/>
      <c r="I83" s="7"/>
    </row>
    <row r="84" spans="1:9" x14ac:dyDescent="0.2">
      <c r="A84" s="5">
        <f t="shared" si="6"/>
        <v>64</v>
      </c>
      <c r="B84" s="6">
        <f t="shared" si="7"/>
        <v>45017</v>
      </c>
      <c r="C84" s="7">
        <f t="shared" si="8"/>
        <v>534.16</v>
      </c>
      <c r="D84" s="9">
        <v>0</v>
      </c>
      <c r="E84" s="7">
        <f t="shared" si="9"/>
        <v>159.66999999999999</v>
      </c>
      <c r="F84" s="7">
        <f t="shared" si="10"/>
        <v>374.49</v>
      </c>
      <c r="G84" s="7">
        <f t="shared" si="11"/>
        <v>25173.120000000006</v>
      </c>
      <c r="H84" s="7"/>
      <c r="I84" s="7"/>
    </row>
    <row r="85" spans="1:9" x14ac:dyDescent="0.2">
      <c r="A85" s="5">
        <f t="shared" ref="A85:A116" si="12">IF(G84="","",IF(OR(A84&gt;=nper,ROUND(G84,2)&lt;=0),"",A84+1))</f>
        <v>65</v>
      </c>
      <c r="B85" s="6">
        <f t="shared" ref="B85:B148" si="13">IF(A85="","",IF(periods_per_year=26,IF(A85=1,fpdate,B84+14),IF(periods_per_year=52,IF(A85=1,fpdate,B84+7),DATE(YEAR(fpdate),MONTH(fpdate)+(A85-1)*months_per_period,IF(periods_per_year=24,IF((1-MOD(A85,2))=1,DAY(fpdate)+14,DAY(fpdate)),DAY(fpdate))))))</f>
        <v>45047</v>
      </c>
      <c r="C85" s="7">
        <f t="shared" ref="C85:C148" si="14">IF(A85="","",IF(OR(A85=nper,payment&gt;ROUND((1+rate)*G84,2)),ROUND((1+rate)*G84,2),payment))</f>
        <v>534.16</v>
      </c>
      <c r="D85" s="9">
        <v>0</v>
      </c>
      <c r="E85" s="7">
        <f t="shared" ref="E85:E148" si="15">IF(A85="","",ROUND(rate*G84,2))</f>
        <v>157.33000000000001</v>
      </c>
      <c r="F85" s="7">
        <f t="shared" ref="F85:F148" si="16">IF(A85="","",C85-E85+D85)</f>
        <v>376.82999999999993</v>
      </c>
      <c r="G85" s="7">
        <f t="shared" ref="G85:G148" si="17">IF(A85="","",G84-F85)</f>
        <v>24796.290000000008</v>
      </c>
      <c r="H85" s="7"/>
      <c r="I85" s="7"/>
    </row>
    <row r="86" spans="1:9" x14ac:dyDescent="0.2">
      <c r="A86" s="5">
        <f t="shared" si="12"/>
        <v>66</v>
      </c>
      <c r="B86" s="6">
        <f t="shared" si="13"/>
        <v>45078</v>
      </c>
      <c r="C86" s="7">
        <f t="shared" si="14"/>
        <v>534.16</v>
      </c>
      <c r="D86" s="9">
        <v>0</v>
      </c>
      <c r="E86" s="7">
        <f t="shared" si="15"/>
        <v>154.97999999999999</v>
      </c>
      <c r="F86" s="7">
        <f t="shared" si="16"/>
        <v>379.17999999999995</v>
      </c>
      <c r="G86" s="7">
        <f t="shared" si="17"/>
        <v>24417.110000000008</v>
      </c>
      <c r="H86" s="7"/>
      <c r="I86" s="7"/>
    </row>
    <row r="87" spans="1:9" x14ac:dyDescent="0.2">
      <c r="A87" s="5">
        <f t="shared" si="12"/>
        <v>67</v>
      </c>
      <c r="B87" s="6">
        <f t="shared" si="13"/>
        <v>45108</v>
      </c>
      <c r="C87" s="7">
        <f t="shared" si="14"/>
        <v>534.16</v>
      </c>
      <c r="D87" s="9">
        <v>0</v>
      </c>
      <c r="E87" s="7">
        <f t="shared" si="15"/>
        <v>152.61000000000001</v>
      </c>
      <c r="F87" s="7">
        <f t="shared" si="16"/>
        <v>381.54999999999995</v>
      </c>
      <c r="G87" s="7">
        <f t="shared" si="17"/>
        <v>24035.560000000009</v>
      </c>
      <c r="H87" s="7"/>
      <c r="I87" s="7"/>
    </row>
    <row r="88" spans="1:9" x14ac:dyDescent="0.2">
      <c r="A88" s="5">
        <f t="shared" si="12"/>
        <v>68</v>
      </c>
      <c r="B88" s="6">
        <f t="shared" si="13"/>
        <v>45139</v>
      </c>
      <c r="C88" s="7">
        <f t="shared" si="14"/>
        <v>534.16</v>
      </c>
      <c r="D88" s="9">
        <v>0</v>
      </c>
      <c r="E88" s="7">
        <f t="shared" si="15"/>
        <v>150.22</v>
      </c>
      <c r="F88" s="7">
        <f t="shared" si="16"/>
        <v>383.93999999999994</v>
      </c>
      <c r="G88" s="7">
        <f t="shared" si="17"/>
        <v>23651.62000000001</v>
      </c>
      <c r="H88" s="7"/>
      <c r="I88" s="7"/>
    </row>
    <row r="89" spans="1:9" x14ac:dyDescent="0.2">
      <c r="A89" s="5">
        <f t="shared" si="12"/>
        <v>69</v>
      </c>
      <c r="B89" s="6">
        <f t="shared" si="13"/>
        <v>45170</v>
      </c>
      <c r="C89" s="7">
        <f t="shared" si="14"/>
        <v>534.16</v>
      </c>
      <c r="D89" s="9">
        <v>0</v>
      </c>
      <c r="E89" s="7">
        <f t="shared" si="15"/>
        <v>147.82</v>
      </c>
      <c r="F89" s="7">
        <f t="shared" si="16"/>
        <v>386.34</v>
      </c>
      <c r="G89" s="7">
        <f t="shared" si="17"/>
        <v>23265.28000000001</v>
      </c>
      <c r="H89" s="7"/>
      <c r="I89" s="7"/>
    </row>
    <row r="90" spans="1:9" x14ac:dyDescent="0.2">
      <c r="A90" s="5">
        <f t="shared" si="12"/>
        <v>70</v>
      </c>
      <c r="B90" s="6">
        <f t="shared" si="13"/>
        <v>45200</v>
      </c>
      <c r="C90" s="7">
        <f t="shared" si="14"/>
        <v>534.16</v>
      </c>
      <c r="D90" s="9">
        <v>0</v>
      </c>
      <c r="E90" s="7">
        <f t="shared" si="15"/>
        <v>145.41</v>
      </c>
      <c r="F90" s="7">
        <f t="shared" si="16"/>
        <v>388.75</v>
      </c>
      <c r="G90" s="7">
        <f t="shared" si="17"/>
        <v>22876.53000000001</v>
      </c>
      <c r="H90" s="7"/>
      <c r="I90" s="7"/>
    </row>
    <row r="91" spans="1:9" x14ac:dyDescent="0.2">
      <c r="A91" s="5">
        <f t="shared" si="12"/>
        <v>71</v>
      </c>
      <c r="B91" s="6">
        <f t="shared" si="13"/>
        <v>45231</v>
      </c>
      <c r="C91" s="7">
        <f t="shared" si="14"/>
        <v>534.16</v>
      </c>
      <c r="D91" s="9">
        <v>0</v>
      </c>
      <c r="E91" s="7">
        <f t="shared" si="15"/>
        <v>142.97999999999999</v>
      </c>
      <c r="F91" s="7">
        <f t="shared" si="16"/>
        <v>391.17999999999995</v>
      </c>
      <c r="G91" s="7">
        <f t="shared" si="17"/>
        <v>22485.350000000009</v>
      </c>
      <c r="H91" s="7"/>
      <c r="I91" s="7"/>
    </row>
    <row r="92" spans="1:9" x14ac:dyDescent="0.2">
      <c r="A92" s="5">
        <f t="shared" si="12"/>
        <v>72</v>
      </c>
      <c r="B92" s="6">
        <f t="shared" si="13"/>
        <v>45261</v>
      </c>
      <c r="C92" s="7">
        <f t="shared" si="14"/>
        <v>534.16</v>
      </c>
      <c r="D92" s="9">
        <v>0</v>
      </c>
      <c r="E92" s="7">
        <f t="shared" si="15"/>
        <v>140.53</v>
      </c>
      <c r="F92" s="7">
        <f t="shared" si="16"/>
        <v>393.63</v>
      </c>
      <c r="G92" s="7">
        <f t="shared" si="17"/>
        <v>22091.720000000008</v>
      </c>
      <c r="H92" s="7"/>
      <c r="I92" s="7"/>
    </row>
    <row r="93" spans="1:9" x14ac:dyDescent="0.2">
      <c r="A93" s="5">
        <f t="shared" si="12"/>
        <v>73</v>
      </c>
      <c r="B93" s="6">
        <f t="shared" si="13"/>
        <v>45292</v>
      </c>
      <c r="C93" s="7">
        <f t="shared" si="14"/>
        <v>534.16</v>
      </c>
      <c r="D93" s="9">
        <v>0</v>
      </c>
      <c r="E93" s="7">
        <f t="shared" si="15"/>
        <v>138.07</v>
      </c>
      <c r="F93" s="7">
        <f t="shared" si="16"/>
        <v>396.09</v>
      </c>
      <c r="G93" s="7">
        <f t="shared" si="17"/>
        <v>21695.630000000008</v>
      </c>
      <c r="H93" s="7"/>
      <c r="I93" s="7"/>
    </row>
    <row r="94" spans="1:9" x14ac:dyDescent="0.2">
      <c r="A94" s="5">
        <f t="shared" si="12"/>
        <v>74</v>
      </c>
      <c r="B94" s="6">
        <f t="shared" si="13"/>
        <v>45323</v>
      </c>
      <c r="C94" s="7">
        <f t="shared" si="14"/>
        <v>534.16</v>
      </c>
      <c r="D94" s="9">
        <v>0</v>
      </c>
      <c r="E94" s="7">
        <f t="shared" si="15"/>
        <v>135.6</v>
      </c>
      <c r="F94" s="7">
        <f t="shared" si="16"/>
        <v>398.55999999999995</v>
      </c>
      <c r="G94" s="7">
        <f t="shared" si="17"/>
        <v>21297.070000000007</v>
      </c>
      <c r="H94" s="7"/>
      <c r="I94" s="7"/>
    </row>
    <row r="95" spans="1:9" x14ac:dyDescent="0.2">
      <c r="A95" s="5">
        <f t="shared" si="12"/>
        <v>75</v>
      </c>
      <c r="B95" s="6">
        <f t="shared" si="13"/>
        <v>45352</v>
      </c>
      <c r="C95" s="7">
        <f t="shared" si="14"/>
        <v>534.16</v>
      </c>
      <c r="D95" s="9">
        <v>0</v>
      </c>
      <c r="E95" s="7">
        <f t="shared" si="15"/>
        <v>133.11000000000001</v>
      </c>
      <c r="F95" s="7">
        <f t="shared" si="16"/>
        <v>401.04999999999995</v>
      </c>
      <c r="G95" s="7">
        <f t="shared" si="17"/>
        <v>20896.020000000008</v>
      </c>
      <c r="H95" s="7"/>
      <c r="I95" s="7"/>
    </row>
    <row r="96" spans="1:9" x14ac:dyDescent="0.2">
      <c r="A96" s="5">
        <f t="shared" si="12"/>
        <v>76</v>
      </c>
      <c r="B96" s="6">
        <f t="shared" si="13"/>
        <v>45383</v>
      </c>
      <c r="C96" s="7">
        <f t="shared" si="14"/>
        <v>534.16</v>
      </c>
      <c r="D96" s="9">
        <v>0</v>
      </c>
      <c r="E96" s="7">
        <f t="shared" si="15"/>
        <v>130.6</v>
      </c>
      <c r="F96" s="7">
        <f t="shared" si="16"/>
        <v>403.55999999999995</v>
      </c>
      <c r="G96" s="7">
        <f t="shared" si="17"/>
        <v>20492.460000000006</v>
      </c>
      <c r="H96" s="7"/>
      <c r="I96" s="7"/>
    </row>
    <row r="97" spans="1:9" x14ac:dyDescent="0.2">
      <c r="A97" s="5">
        <f t="shared" si="12"/>
        <v>77</v>
      </c>
      <c r="B97" s="6">
        <f t="shared" si="13"/>
        <v>45413</v>
      </c>
      <c r="C97" s="7">
        <f t="shared" si="14"/>
        <v>534.16</v>
      </c>
      <c r="D97" s="9">
        <v>0</v>
      </c>
      <c r="E97" s="7">
        <f t="shared" si="15"/>
        <v>128.08000000000001</v>
      </c>
      <c r="F97" s="7">
        <f t="shared" si="16"/>
        <v>406.07999999999993</v>
      </c>
      <c r="G97" s="7">
        <f t="shared" si="17"/>
        <v>20086.380000000005</v>
      </c>
      <c r="H97" s="7"/>
      <c r="I97" s="7"/>
    </row>
    <row r="98" spans="1:9" x14ac:dyDescent="0.2">
      <c r="A98" s="5">
        <f t="shared" si="12"/>
        <v>78</v>
      </c>
      <c r="B98" s="6">
        <f t="shared" si="13"/>
        <v>45444</v>
      </c>
      <c r="C98" s="7">
        <f t="shared" si="14"/>
        <v>534.16</v>
      </c>
      <c r="D98" s="9">
        <v>0</v>
      </c>
      <c r="E98" s="7">
        <f t="shared" si="15"/>
        <v>125.54</v>
      </c>
      <c r="F98" s="7">
        <f t="shared" si="16"/>
        <v>408.61999999999995</v>
      </c>
      <c r="G98" s="7">
        <f t="shared" si="17"/>
        <v>19677.760000000006</v>
      </c>
      <c r="H98" s="7"/>
      <c r="I98" s="7"/>
    </row>
    <row r="99" spans="1:9" x14ac:dyDescent="0.2">
      <c r="A99" s="5">
        <f t="shared" si="12"/>
        <v>79</v>
      </c>
      <c r="B99" s="6">
        <f t="shared" si="13"/>
        <v>45474</v>
      </c>
      <c r="C99" s="7">
        <f t="shared" si="14"/>
        <v>534.16</v>
      </c>
      <c r="D99" s="9">
        <v>0</v>
      </c>
      <c r="E99" s="7">
        <f t="shared" si="15"/>
        <v>122.99</v>
      </c>
      <c r="F99" s="7">
        <f t="shared" si="16"/>
        <v>411.16999999999996</v>
      </c>
      <c r="G99" s="7">
        <f t="shared" si="17"/>
        <v>19266.590000000007</v>
      </c>
      <c r="H99" s="7"/>
      <c r="I99" s="7"/>
    </row>
    <row r="100" spans="1:9" x14ac:dyDescent="0.2">
      <c r="A100" s="5">
        <f t="shared" si="12"/>
        <v>80</v>
      </c>
      <c r="B100" s="6">
        <f t="shared" si="13"/>
        <v>45505</v>
      </c>
      <c r="C100" s="7">
        <f t="shared" si="14"/>
        <v>534.16</v>
      </c>
      <c r="D100" s="9">
        <v>0</v>
      </c>
      <c r="E100" s="7">
        <f t="shared" si="15"/>
        <v>120.42</v>
      </c>
      <c r="F100" s="7">
        <f t="shared" si="16"/>
        <v>413.73999999999995</v>
      </c>
      <c r="G100" s="7">
        <f t="shared" si="17"/>
        <v>18852.850000000006</v>
      </c>
      <c r="H100" s="7"/>
      <c r="I100" s="7"/>
    </row>
    <row r="101" spans="1:9" x14ac:dyDescent="0.2">
      <c r="A101" s="5">
        <f t="shared" si="12"/>
        <v>81</v>
      </c>
      <c r="B101" s="6">
        <f t="shared" si="13"/>
        <v>45536</v>
      </c>
      <c r="C101" s="7">
        <f t="shared" si="14"/>
        <v>534.16</v>
      </c>
      <c r="D101" s="9">
        <v>0</v>
      </c>
      <c r="E101" s="7">
        <f t="shared" si="15"/>
        <v>117.83</v>
      </c>
      <c r="F101" s="7">
        <f t="shared" si="16"/>
        <v>416.33</v>
      </c>
      <c r="G101" s="7">
        <f t="shared" si="17"/>
        <v>18436.520000000004</v>
      </c>
      <c r="H101" s="7"/>
      <c r="I101" s="7"/>
    </row>
    <row r="102" spans="1:9" x14ac:dyDescent="0.2">
      <c r="A102" s="5">
        <f t="shared" si="12"/>
        <v>82</v>
      </c>
      <c r="B102" s="6">
        <f t="shared" si="13"/>
        <v>45566</v>
      </c>
      <c r="C102" s="7">
        <f t="shared" si="14"/>
        <v>534.16</v>
      </c>
      <c r="D102" s="9">
        <v>0</v>
      </c>
      <c r="E102" s="7">
        <f t="shared" si="15"/>
        <v>115.23</v>
      </c>
      <c r="F102" s="7">
        <f t="shared" si="16"/>
        <v>418.92999999999995</v>
      </c>
      <c r="G102" s="7">
        <f t="shared" si="17"/>
        <v>18017.590000000004</v>
      </c>
      <c r="H102" s="7"/>
      <c r="I102" s="7"/>
    </row>
    <row r="103" spans="1:9" x14ac:dyDescent="0.2">
      <c r="A103" s="5">
        <f t="shared" si="12"/>
        <v>83</v>
      </c>
      <c r="B103" s="6">
        <f t="shared" si="13"/>
        <v>45597</v>
      </c>
      <c r="C103" s="7">
        <f t="shared" si="14"/>
        <v>534.16</v>
      </c>
      <c r="D103" s="9">
        <v>0</v>
      </c>
      <c r="E103" s="7">
        <f t="shared" si="15"/>
        <v>112.61</v>
      </c>
      <c r="F103" s="7">
        <f t="shared" si="16"/>
        <v>421.54999999999995</v>
      </c>
      <c r="G103" s="7">
        <f t="shared" si="17"/>
        <v>17596.040000000005</v>
      </c>
      <c r="H103" s="7"/>
      <c r="I103" s="7"/>
    </row>
    <row r="104" spans="1:9" x14ac:dyDescent="0.2">
      <c r="A104" s="5">
        <f t="shared" si="12"/>
        <v>84</v>
      </c>
      <c r="B104" s="6">
        <f t="shared" si="13"/>
        <v>45627</v>
      </c>
      <c r="C104" s="7">
        <f t="shared" si="14"/>
        <v>534.16</v>
      </c>
      <c r="D104" s="9">
        <v>0</v>
      </c>
      <c r="E104" s="7">
        <f t="shared" si="15"/>
        <v>109.98</v>
      </c>
      <c r="F104" s="7">
        <f t="shared" si="16"/>
        <v>424.17999999999995</v>
      </c>
      <c r="G104" s="7">
        <f t="shared" si="17"/>
        <v>17171.860000000004</v>
      </c>
      <c r="H104" s="7"/>
      <c r="I104" s="7"/>
    </row>
    <row r="105" spans="1:9" x14ac:dyDescent="0.2">
      <c r="A105" s="5">
        <f t="shared" si="12"/>
        <v>85</v>
      </c>
      <c r="B105" s="6">
        <f t="shared" si="13"/>
        <v>45658</v>
      </c>
      <c r="C105" s="7">
        <f t="shared" si="14"/>
        <v>534.16</v>
      </c>
      <c r="D105" s="9">
        <v>0</v>
      </c>
      <c r="E105" s="7">
        <f t="shared" si="15"/>
        <v>107.32</v>
      </c>
      <c r="F105" s="7">
        <f t="shared" si="16"/>
        <v>426.84</v>
      </c>
      <c r="G105" s="7">
        <f t="shared" si="17"/>
        <v>16745.020000000004</v>
      </c>
      <c r="H105" s="7"/>
      <c r="I105" s="7"/>
    </row>
    <row r="106" spans="1:9" x14ac:dyDescent="0.2">
      <c r="A106" s="5">
        <f t="shared" si="12"/>
        <v>86</v>
      </c>
      <c r="B106" s="6">
        <f t="shared" si="13"/>
        <v>45689</v>
      </c>
      <c r="C106" s="7">
        <f t="shared" si="14"/>
        <v>534.16</v>
      </c>
      <c r="D106" s="9">
        <v>0</v>
      </c>
      <c r="E106" s="7">
        <f t="shared" si="15"/>
        <v>104.66</v>
      </c>
      <c r="F106" s="7">
        <f t="shared" si="16"/>
        <v>429.5</v>
      </c>
      <c r="G106" s="7">
        <f t="shared" si="17"/>
        <v>16315.520000000004</v>
      </c>
      <c r="H106" s="7"/>
      <c r="I106" s="7"/>
    </row>
    <row r="107" spans="1:9" x14ac:dyDescent="0.2">
      <c r="A107" s="5">
        <f t="shared" si="12"/>
        <v>87</v>
      </c>
      <c r="B107" s="6">
        <f t="shared" si="13"/>
        <v>45717</v>
      </c>
      <c r="C107" s="7">
        <f t="shared" si="14"/>
        <v>534.16</v>
      </c>
      <c r="D107" s="9">
        <v>0</v>
      </c>
      <c r="E107" s="7">
        <f t="shared" si="15"/>
        <v>101.97</v>
      </c>
      <c r="F107" s="7">
        <f t="shared" si="16"/>
        <v>432.18999999999994</v>
      </c>
      <c r="G107" s="7">
        <f t="shared" si="17"/>
        <v>15883.330000000004</v>
      </c>
      <c r="H107" s="7"/>
      <c r="I107" s="7"/>
    </row>
    <row r="108" spans="1:9" x14ac:dyDescent="0.2">
      <c r="A108" s="5">
        <f t="shared" si="12"/>
        <v>88</v>
      </c>
      <c r="B108" s="6">
        <f t="shared" si="13"/>
        <v>45748</v>
      </c>
      <c r="C108" s="7">
        <f t="shared" si="14"/>
        <v>534.16</v>
      </c>
      <c r="D108" s="9">
        <v>0</v>
      </c>
      <c r="E108" s="7">
        <f t="shared" si="15"/>
        <v>99.27</v>
      </c>
      <c r="F108" s="7">
        <f t="shared" si="16"/>
        <v>434.89</v>
      </c>
      <c r="G108" s="7">
        <f t="shared" si="17"/>
        <v>15448.440000000004</v>
      </c>
      <c r="H108" s="7"/>
      <c r="I108" s="7"/>
    </row>
    <row r="109" spans="1:9" x14ac:dyDescent="0.2">
      <c r="A109" s="5">
        <f t="shared" si="12"/>
        <v>89</v>
      </c>
      <c r="B109" s="6">
        <f t="shared" si="13"/>
        <v>45778</v>
      </c>
      <c r="C109" s="7">
        <f t="shared" si="14"/>
        <v>534.16</v>
      </c>
      <c r="D109" s="9">
        <v>0</v>
      </c>
      <c r="E109" s="7">
        <f t="shared" si="15"/>
        <v>96.55</v>
      </c>
      <c r="F109" s="7">
        <f t="shared" si="16"/>
        <v>437.60999999999996</v>
      </c>
      <c r="G109" s="7">
        <f t="shared" si="17"/>
        <v>15010.830000000004</v>
      </c>
      <c r="H109" s="7"/>
      <c r="I109" s="7"/>
    </row>
    <row r="110" spans="1:9" x14ac:dyDescent="0.2">
      <c r="A110" s="5">
        <f t="shared" si="12"/>
        <v>90</v>
      </c>
      <c r="B110" s="6">
        <f t="shared" si="13"/>
        <v>45809</v>
      </c>
      <c r="C110" s="7">
        <f t="shared" si="14"/>
        <v>534.16</v>
      </c>
      <c r="D110" s="9">
        <v>0</v>
      </c>
      <c r="E110" s="7">
        <f t="shared" si="15"/>
        <v>93.82</v>
      </c>
      <c r="F110" s="7">
        <f t="shared" si="16"/>
        <v>440.34</v>
      </c>
      <c r="G110" s="7">
        <f t="shared" si="17"/>
        <v>14570.490000000003</v>
      </c>
      <c r="H110" s="7"/>
      <c r="I110" s="7"/>
    </row>
    <row r="111" spans="1:9" x14ac:dyDescent="0.2">
      <c r="A111" s="5">
        <f t="shared" si="12"/>
        <v>91</v>
      </c>
      <c r="B111" s="6">
        <f t="shared" si="13"/>
        <v>45839</v>
      </c>
      <c r="C111" s="7">
        <f t="shared" si="14"/>
        <v>534.16</v>
      </c>
      <c r="D111" s="9">
        <v>0</v>
      </c>
      <c r="E111" s="7">
        <f t="shared" si="15"/>
        <v>91.07</v>
      </c>
      <c r="F111" s="7">
        <f t="shared" si="16"/>
        <v>443.09</v>
      </c>
      <c r="G111" s="7">
        <f t="shared" si="17"/>
        <v>14127.400000000003</v>
      </c>
      <c r="H111" s="7"/>
      <c r="I111" s="7"/>
    </row>
    <row r="112" spans="1:9" x14ac:dyDescent="0.2">
      <c r="A112" s="5">
        <f t="shared" si="12"/>
        <v>92</v>
      </c>
      <c r="B112" s="6">
        <f t="shared" si="13"/>
        <v>45870</v>
      </c>
      <c r="C112" s="7">
        <f t="shared" si="14"/>
        <v>534.16</v>
      </c>
      <c r="D112" s="9">
        <v>0</v>
      </c>
      <c r="E112" s="7">
        <f t="shared" si="15"/>
        <v>88.3</v>
      </c>
      <c r="F112" s="7">
        <f t="shared" si="16"/>
        <v>445.85999999999996</v>
      </c>
      <c r="G112" s="7">
        <f t="shared" si="17"/>
        <v>13681.540000000003</v>
      </c>
      <c r="H112" s="7"/>
      <c r="I112" s="7"/>
    </row>
    <row r="113" spans="1:9" x14ac:dyDescent="0.2">
      <c r="A113" s="5">
        <f t="shared" si="12"/>
        <v>93</v>
      </c>
      <c r="B113" s="6">
        <f t="shared" si="13"/>
        <v>45901</v>
      </c>
      <c r="C113" s="7">
        <f t="shared" si="14"/>
        <v>534.16</v>
      </c>
      <c r="D113" s="9">
        <v>0</v>
      </c>
      <c r="E113" s="7">
        <f t="shared" si="15"/>
        <v>85.51</v>
      </c>
      <c r="F113" s="7">
        <f t="shared" si="16"/>
        <v>448.65</v>
      </c>
      <c r="G113" s="7">
        <f t="shared" si="17"/>
        <v>13232.890000000003</v>
      </c>
      <c r="H113" s="7"/>
      <c r="I113" s="7"/>
    </row>
    <row r="114" spans="1:9" x14ac:dyDescent="0.2">
      <c r="A114" s="5">
        <f t="shared" si="12"/>
        <v>94</v>
      </c>
      <c r="B114" s="6">
        <f t="shared" si="13"/>
        <v>45931</v>
      </c>
      <c r="C114" s="7">
        <f t="shared" si="14"/>
        <v>534.16</v>
      </c>
      <c r="D114" s="9">
        <v>0</v>
      </c>
      <c r="E114" s="7">
        <f t="shared" si="15"/>
        <v>82.71</v>
      </c>
      <c r="F114" s="7">
        <f t="shared" si="16"/>
        <v>451.45</v>
      </c>
      <c r="G114" s="7">
        <f t="shared" si="17"/>
        <v>12781.440000000002</v>
      </c>
      <c r="H114" s="7"/>
      <c r="I114" s="7"/>
    </row>
    <row r="115" spans="1:9" x14ac:dyDescent="0.2">
      <c r="A115" s="5">
        <f t="shared" si="12"/>
        <v>95</v>
      </c>
      <c r="B115" s="6">
        <f t="shared" si="13"/>
        <v>45962</v>
      </c>
      <c r="C115" s="7">
        <f t="shared" si="14"/>
        <v>534.16</v>
      </c>
      <c r="D115" s="9">
        <v>0</v>
      </c>
      <c r="E115" s="7">
        <f t="shared" si="15"/>
        <v>79.88</v>
      </c>
      <c r="F115" s="7">
        <f t="shared" si="16"/>
        <v>454.28</v>
      </c>
      <c r="G115" s="7">
        <f t="shared" si="17"/>
        <v>12327.160000000002</v>
      </c>
      <c r="H115" s="7"/>
      <c r="I115" s="7"/>
    </row>
    <row r="116" spans="1:9" x14ac:dyDescent="0.2">
      <c r="A116" s="5">
        <f t="shared" si="12"/>
        <v>96</v>
      </c>
      <c r="B116" s="6">
        <f t="shared" si="13"/>
        <v>45992</v>
      </c>
      <c r="C116" s="7">
        <f t="shared" si="14"/>
        <v>534.16</v>
      </c>
      <c r="D116" s="9">
        <v>0</v>
      </c>
      <c r="E116" s="7">
        <f t="shared" si="15"/>
        <v>77.040000000000006</v>
      </c>
      <c r="F116" s="7">
        <f t="shared" si="16"/>
        <v>457.11999999999995</v>
      </c>
      <c r="G116" s="7">
        <f t="shared" si="17"/>
        <v>11870.04</v>
      </c>
      <c r="H116" s="7"/>
      <c r="I116" s="7"/>
    </row>
    <row r="117" spans="1:9" x14ac:dyDescent="0.2">
      <c r="A117" s="5">
        <f t="shared" ref="A117:A148" si="18">IF(G116="","",IF(OR(A116&gt;=nper,ROUND(G116,2)&lt;=0),"",A116+1))</f>
        <v>97</v>
      </c>
      <c r="B117" s="6">
        <f t="shared" si="13"/>
        <v>46023</v>
      </c>
      <c r="C117" s="7">
        <f t="shared" si="14"/>
        <v>534.16</v>
      </c>
      <c r="D117" s="9">
        <v>0</v>
      </c>
      <c r="E117" s="7">
        <f t="shared" si="15"/>
        <v>74.19</v>
      </c>
      <c r="F117" s="7">
        <f t="shared" si="16"/>
        <v>459.96999999999997</v>
      </c>
      <c r="G117" s="7">
        <f t="shared" si="17"/>
        <v>11410.070000000002</v>
      </c>
      <c r="H117" s="7"/>
      <c r="I117" s="7"/>
    </row>
    <row r="118" spans="1:9" x14ac:dyDescent="0.2">
      <c r="A118" s="5">
        <f t="shared" si="18"/>
        <v>98</v>
      </c>
      <c r="B118" s="6">
        <f t="shared" si="13"/>
        <v>46054</v>
      </c>
      <c r="C118" s="7">
        <f t="shared" si="14"/>
        <v>534.16</v>
      </c>
      <c r="D118" s="9">
        <v>0</v>
      </c>
      <c r="E118" s="7">
        <f t="shared" si="15"/>
        <v>71.31</v>
      </c>
      <c r="F118" s="7">
        <f t="shared" si="16"/>
        <v>462.84999999999997</v>
      </c>
      <c r="G118" s="7">
        <f t="shared" si="17"/>
        <v>10947.220000000001</v>
      </c>
      <c r="H118" s="7"/>
      <c r="I118" s="7"/>
    </row>
    <row r="119" spans="1:9" x14ac:dyDescent="0.2">
      <c r="A119" s="5">
        <f t="shared" si="18"/>
        <v>99</v>
      </c>
      <c r="B119" s="6">
        <f t="shared" si="13"/>
        <v>46082</v>
      </c>
      <c r="C119" s="7">
        <f t="shared" si="14"/>
        <v>534.16</v>
      </c>
      <c r="D119" s="9">
        <v>0</v>
      </c>
      <c r="E119" s="7">
        <f t="shared" si="15"/>
        <v>68.42</v>
      </c>
      <c r="F119" s="7">
        <f t="shared" si="16"/>
        <v>465.73999999999995</v>
      </c>
      <c r="G119" s="7">
        <f t="shared" si="17"/>
        <v>10481.480000000001</v>
      </c>
      <c r="H119" s="7"/>
      <c r="I119" s="7"/>
    </row>
    <row r="120" spans="1:9" x14ac:dyDescent="0.2">
      <c r="A120" s="5">
        <f t="shared" si="18"/>
        <v>100</v>
      </c>
      <c r="B120" s="6">
        <f t="shared" si="13"/>
        <v>46113</v>
      </c>
      <c r="C120" s="7">
        <f t="shared" si="14"/>
        <v>534.16</v>
      </c>
      <c r="D120" s="9">
        <v>0</v>
      </c>
      <c r="E120" s="7">
        <f t="shared" si="15"/>
        <v>65.510000000000005</v>
      </c>
      <c r="F120" s="7">
        <f t="shared" si="16"/>
        <v>468.65</v>
      </c>
      <c r="G120" s="7">
        <f t="shared" si="17"/>
        <v>10012.830000000002</v>
      </c>
      <c r="H120" s="7"/>
      <c r="I120" s="7"/>
    </row>
    <row r="121" spans="1:9" x14ac:dyDescent="0.2">
      <c r="A121" s="5">
        <f t="shared" si="18"/>
        <v>101</v>
      </c>
      <c r="B121" s="6">
        <f t="shared" si="13"/>
        <v>46143</v>
      </c>
      <c r="C121" s="7">
        <f t="shared" si="14"/>
        <v>534.16</v>
      </c>
      <c r="D121" s="9">
        <v>0</v>
      </c>
      <c r="E121" s="7">
        <f t="shared" si="15"/>
        <v>62.58</v>
      </c>
      <c r="F121" s="7">
        <f t="shared" si="16"/>
        <v>471.58</v>
      </c>
      <c r="G121" s="7">
        <f t="shared" si="17"/>
        <v>9541.2500000000018</v>
      </c>
      <c r="H121" s="7"/>
      <c r="I121" s="7"/>
    </row>
    <row r="122" spans="1:9" x14ac:dyDescent="0.2">
      <c r="A122" s="5">
        <f t="shared" si="18"/>
        <v>102</v>
      </c>
      <c r="B122" s="6">
        <f t="shared" si="13"/>
        <v>46174</v>
      </c>
      <c r="C122" s="7">
        <f t="shared" si="14"/>
        <v>534.16</v>
      </c>
      <c r="D122" s="9">
        <v>0</v>
      </c>
      <c r="E122" s="7">
        <f t="shared" si="15"/>
        <v>59.63</v>
      </c>
      <c r="F122" s="7">
        <f t="shared" si="16"/>
        <v>474.53</v>
      </c>
      <c r="G122" s="7">
        <f t="shared" si="17"/>
        <v>9066.7200000000012</v>
      </c>
      <c r="H122" s="7"/>
      <c r="I122" s="7"/>
    </row>
    <row r="123" spans="1:9" x14ac:dyDescent="0.2">
      <c r="A123" s="5">
        <f t="shared" si="18"/>
        <v>103</v>
      </c>
      <c r="B123" s="6">
        <f t="shared" si="13"/>
        <v>46204</v>
      </c>
      <c r="C123" s="7">
        <f t="shared" si="14"/>
        <v>534.16</v>
      </c>
      <c r="D123" s="9">
        <v>0</v>
      </c>
      <c r="E123" s="7">
        <f t="shared" si="15"/>
        <v>56.67</v>
      </c>
      <c r="F123" s="7">
        <f t="shared" si="16"/>
        <v>477.48999999999995</v>
      </c>
      <c r="G123" s="7">
        <f t="shared" si="17"/>
        <v>8589.2300000000014</v>
      </c>
      <c r="H123" s="7"/>
      <c r="I123" s="7"/>
    </row>
    <row r="124" spans="1:9" x14ac:dyDescent="0.2">
      <c r="A124" s="5">
        <f t="shared" si="18"/>
        <v>104</v>
      </c>
      <c r="B124" s="6">
        <f t="shared" si="13"/>
        <v>46235</v>
      </c>
      <c r="C124" s="7">
        <f t="shared" si="14"/>
        <v>534.16</v>
      </c>
      <c r="D124" s="9">
        <v>0</v>
      </c>
      <c r="E124" s="7">
        <f t="shared" si="15"/>
        <v>53.68</v>
      </c>
      <c r="F124" s="7">
        <f t="shared" si="16"/>
        <v>480.47999999999996</v>
      </c>
      <c r="G124" s="7">
        <f t="shared" si="17"/>
        <v>8108.7500000000018</v>
      </c>
      <c r="H124" s="7"/>
      <c r="I124" s="7"/>
    </row>
    <row r="125" spans="1:9" x14ac:dyDescent="0.2">
      <c r="A125" s="5">
        <f t="shared" si="18"/>
        <v>105</v>
      </c>
      <c r="B125" s="6">
        <f t="shared" si="13"/>
        <v>46266</v>
      </c>
      <c r="C125" s="7">
        <f t="shared" si="14"/>
        <v>534.16</v>
      </c>
      <c r="D125" s="9">
        <v>0</v>
      </c>
      <c r="E125" s="7">
        <f t="shared" si="15"/>
        <v>50.68</v>
      </c>
      <c r="F125" s="7">
        <f t="shared" si="16"/>
        <v>483.47999999999996</v>
      </c>
      <c r="G125" s="7">
        <f t="shared" si="17"/>
        <v>7625.2700000000023</v>
      </c>
      <c r="H125" s="7"/>
      <c r="I125" s="7"/>
    </row>
    <row r="126" spans="1:9" x14ac:dyDescent="0.2">
      <c r="A126" s="5">
        <f t="shared" si="18"/>
        <v>106</v>
      </c>
      <c r="B126" s="6">
        <f t="shared" si="13"/>
        <v>46296</v>
      </c>
      <c r="C126" s="7">
        <f t="shared" si="14"/>
        <v>534.16</v>
      </c>
      <c r="D126" s="9">
        <v>0</v>
      </c>
      <c r="E126" s="7">
        <f t="shared" si="15"/>
        <v>47.66</v>
      </c>
      <c r="F126" s="7">
        <f t="shared" si="16"/>
        <v>486.5</v>
      </c>
      <c r="G126" s="7">
        <f t="shared" si="17"/>
        <v>7138.7700000000023</v>
      </c>
      <c r="H126" s="7"/>
      <c r="I126" s="7"/>
    </row>
    <row r="127" spans="1:9" x14ac:dyDescent="0.2">
      <c r="A127" s="5">
        <f t="shared" si="18"/>
        <v>107</v>
      </c>
      <c r="B127" s="6">
        <f t="shared" si="13"/>
        <v>46327</v>
      </c>
      <c r="C127" s="7">
        <f t="shared" si="14"/>
        <v>534.16</v>
      </c>
      <c r="D127" s="9">
        <v>0</v>
      </c>
      <c r="E127" s="7">
        <f t="shared" si="15"/>
        <v>44.62</v>
      </c>
      <c r="F127" s="7">
        <f t="shared" si="16"/>
        <v>489.53999999999996</v>
      </c>
      <c r="G127" s="7">
        <f t="shared" si="17"/>
        <v>6649.2300000000023</v>
      </c>
      <c r="H127" s="7"/>
      <c r="I127" s="7"/>
    </row>
    <row r="128" spans="1:9" x14ac:dyDescent="0.2">
      <c r="A128" s="5">
        <f t="shared" si="18"/>
        <v>108</v>
      </c>
      <c r="B128" s="6">
        <f t="shared" si="13"/>
        <v>46357</v>
      </c>
      <c r="C128" s="7">
        <f t="shared" si="14"/>
        <v>534.16</v>
      </c>
      <c r="D128" s="9">
        <v>0</v>
      </c>
      <c r="E128" s="7">
        <f t="shared" si="15"/>
        <v>41.56</v>
      </c>
      <c r="F128" s="7">
        <f t="shared" si="16"/>
        <v>492.59999999999997</v>
      </c>
      <c r="G128" s="7">
        <f t="shared" si="17"/>
        <v>6156.6300000000019</v>
      </c>
      <c r="H128" s="7"/>
      <c r="I128" s="7"/>
    </row>
    <row r="129" spans="1:9" x14ac:dyDescent="0.2">
      <c r="A129" s="5">
        <f t="shared" si="18"/>
        <v>109</v>
      </c>
      <c r="B129" s="6">
        <f t="shared" si="13"/>
        <v>46388</v>
      </c>
      <c r="C129" s="7">
        <f t="shared" si="14"/>
        <v>534.16</v>
      </c>
      <c r="D129" s="9">
        <v>0</v>
      </c>
      <c r="E129" s="7">
        <f t="shared" si="15"/>
        <v>38.479999999999997</v>
      </c>
      <c r="F129" s="7">
        <f t="shared" si="16"/>
        <v>495.67999999999995</v>
      </c>
      <c r="G129" s="7">
        <f t="shared" si="17"/>
        <v>5660.9500000000016</v>
      </c>
      <c r="H129" s="7"/>
      <c r="I129" s="7"/>
    </row>
    <row r="130" spans="1:9" x14ac:dyDescent="0.2">
      <c r="A130" s="5">
        <f t="shared" si="18"/>
        <v>110</v>
      </c>
      <c r="B130" s="6">
        <f t="shared" si="13"/>
        <v>46419</v>
      </c>
      <c r="C130" s="7">
        <f t="shared" si="14"/>
        <v>534.16</v>
      </c>
      <c r="D130" s="9">
        <v>0</v>
      </c>
      <c r="E130" s="7">
        <f t="shared" si="15"/>
        <v>35.380000000000003</v>
      </c>
      <c r="F130" s="7">
        <f t="shared" si="16"/>
        <v>498.78</v>
      </c>
      <c r="G130" s="7">
        <f t="shared" si="17"/>
        <v>5162.1700000000019</v>
      </c>
      <c r="H130" s="7"/>
      <c r="I130" s="7"/>
    </row>
    <row r="131" spans="1:9" x14ac:dyDescent="0.2">
      <c r="A131" s="5">
        <f t="shared" si="18"/>
        <v>111</v>
      </c>
      <c r="B131" s="6">
        <f t="shared" si="13"/>
        <v>46447</v>
      </c>
      <c r="C131" s="7">
        <f t="shared" si="14"/>
        <v>534.16</v>
      </c>
      <c r="D131" s="9">
        <v>0</v>
      </c>
      <c r="E131" s="7">
        <f t="shared" si="15"/>
        <v>32.26</v>
      </c>
      <c r="F131" s="7">
        <f t="shared" si="16"/>
        <v>501.9</v>
      </c>
      <c r="G131" s="7">
        <f t="shared" si="17"/>
        <v>4660.2700000000023</v>
      </c>
      <c r="H131" s="7"/>
      <c r="I131" s="7"/>
    </row>
    <row r="132" spans="1:9" x14ac:dyDescent="0.2">
      <c r="A132" s="5">
        <f t="shared" si="18"/>
        <v>112</v>
      </c>
      <c r="B132" s="6">
        <f t="shared" si="13"/>
        <v>46478</v>
      </c>
      <c r="C132" s="7">
        <f t="shared" si="14"/>
        <v>534.16</v>
      </c>
      <c r="D132" s="9">
        <v>0</v>
      </c>
      <c r="E132" s="7">
        <f t="shared" si="15"/>
        <v>29.13</v>
      </c>
      <c r="F132" s="7">
        <f t="shared" si="16"/>
        <v>505.03</v>
      </c>
      <c r="G132" s="7">
        <f t="shared" si="17"/>
        <v>4155.2400000000025</v>
      </c>
      <c r="H132" s="7"/>
      <c r="I132" s="7"/>
    </row>
    <row r="133" spans="1:9" x14ac:dyDescent="0.2">
      <c r="A133" s="5">
        <f t="shared" si="18"/>
        <v>113</v>
      </c>
      <c r="B133" s="6">
        <f t="shared" si="13"/>
        <v>46508</v>
      </c>
      <c r="C133" s="7">
        <f t="shared" si="14"/>
        <v>534.16</v>
      </c>
      <c r="D133" s="9">
        <v>0</v>
      </c>
      <c r="E133" s="7">
        <f t="shared" si="15"/>
        <v>25.97</v>
      </c>
      <c r="F133" s="7">
        <f t="shared" si="16"/>
        <v>508.18999999999994</v>
      </c>
      <c r="G133" s="7">
        <f t="shared" si="17"/>
        <v>3647.0500000000025</v>
      </c>
      <c r="H133" s="7"/>
      <c r="I133" s="7"/>
    </row>
    <row r="134" spans="1:9" x14ac:dyDescent="0.2">
      <c r="A134" s="5">
        <f t="shared" si="18"/>
        <v>114</v>
      </c>
      <c r="B134" s="6">
        <f t="shared" si="13"/>
        <v>46539</v>
      </c>
      <c r="C134" s="7">
        <f t="shared" si="14"/>
        <v>534.16</v>
      </c>
      <c r="D134" s="9">
        <v>0</v>
      </c>
      <c r="E134" s="7">
        <f t="shared" si="15"/>
        <v>22.79</v>
      </c>
      <c r="F134" s="7">
        <f t="shared" si="16"/>
        <v>511.36999999999995</v>
      </c>
      <c r="G134" s="7">
        <f t="shared" si="17"/>
        <v>3135.6800000000026</v>
      </c>
      <c r="H134" s="7"/>
      <c r="I134" s="7"/>
    </row>
    <row r="135" spans="1:9" x14ac:dyDescent="0.2">
      <c r="A135" s="5">
        <f t="shared" si="18"/>
        <v>115</v>
      </c>
      <c r="B135" s="6">
        <f t="shared" si="13"/>
        <v>46569</v>
      </c>
      <c r="C135" s="7">
        <f t="shared" si="14"/>
        <v>534.16</v>
      </c>
      <c r="D135" s="9">
        <v>0</v>
      </c>
      <c r="E135" s="7">
        <f t="shared" si="15"/>
        <v>19.600000000000001</v>
      </c>
      <c r="F135" s="7">
        <f t="shared" si="16"/>
        <v>514.55999999999995</v>
      </c>
      <c r="G135" s="7">
        <f t="shared" si="17"/>
        <v>2621.1200000000026</v>
      </c>
      <c r="H135" s="7"/>
      <c r="I135" s="7"/>
    </row>
    <row r="136" spans="1:9" x14ac:dyDescent="0.2">
      <c r="A136" s="5">
        <f t="shared" si="18"/>
        <v>116</v>
      </c>
      <c r="B136" s="6">
        <f t="shared" si="13"/>
        <v>46600</v>
      </c>
      <c r="C136" s="7">
        <f t="shared" si="14"/>
        <v>534.16</v>
      </c>
      <c r="D136" s="9">
        <v>0</v>
      </c>
      <c r="E136" s="7">
        <f t="shared" si="15"/>
        <v>16.38</v>
      </c>
      <c r="F136" s="7">
        <f t="shared" si="16"/>
        <v>517.78</v>
      </c>
      <c r="G136" s="7">
        <f t="shared" si="17"/>
        <v>2103.3400000000029</v>
      </c>
      <c r="H136" s="7"/>
      <c r="I136" s="7"/>
    </row>
    <row r="137" spans="1:9" x14ac:dyDescent="0.2">
      <c r="A137" s="5">
        <f t="shared" si="18"/>
        <v>117</v>
      </c>
      <c r="B137" s="6">
        <f t="shared" si="13"/>
        <v>46631</v>
      </c>
      <c r="C137" s="7">
        <f t="shared" si="14"/>
        <v>534.16</v>
      </c>
      <c r="D137" s="9">
        <v>0</v>
      </c>
      <c r="E137" s="7">
        <f t="shared" si="15"/>
        <v>13.15</v>
      </c>
      <c r="F137" s="7">
        <f t="shared" si="16"/>
        <v>521.01</v>
      </c>
      <c r="G137" s="7">
        <f t="shared" si="17"/>
        <v>1582.3300000000029</v>
      </c>
      <c r="H137" s="7"/>
      <c r="I137" s="7"/>
    </row>
    <row r="138" spans="1:9" x14ac:dyDescent="0.2">
      <c r="A138" s="5">
        <f t="shared" si="18"/>
        <v>118</v>
      </c>
      <c r="B138" s="6">
        <f t="shared" si="13"/>
        <v>46661</v>
      </c>
      <c r="C138" s="7">
        <f t="shared" si="14"/>
        <v>534.16</v>
      </c>
      <c r="D138" s="9">
        <v>0</v>
      </c>
      <c r="E138" s="7">
        <f t="shared" si="15"/>
        <v>9.89</v>
      </c>
      <c r="F138" s="7">
        <f t="shared" si="16"/>
        <v>524.27</v>
      </c>
      <c r="G138" s="7">
        <f t="shared" si="17"/>
        <v>1058.0600000000029</v>
      </c>
      <c r="H138" s="7"/>
      <c r="I138" s="7"/>
    </row>
    <row r="139" spans="1:9" x14ac:dyDescent="0.2">
      <c r="A139" s="5">
        <f t="shared" si="18"/>
        <v>119</v>
      </c>
      <c r="B139" s="6">
        <f t="shared" si="13"/>
        <v>46692</v>
      </c>
      <c r="C139" s="7">
        <f t="shared" si="14"/>
        <v>534.16</v>
      </c>
      <c r="D139" s="9">
        <v>0</v>
      </c>
      <c r="E139" s="7">
        <f t="shared" si="15"/>
        <v>6.61</v>
      </c>
      <c r="F139" s="7">
        <f t="shared" si="16"/>
        <v>527.54999999999995</v>
      </c>
      <c r="G139" s="7">
        <f t="shared" si="17"/>
        <v>530.51000000000295</v>
      </c>
      <c r="H139" s="7"/>
      <c r="I139" s="7"/>
    </row>
    <row r="140" spans="1:9" x14ac:dyDescent="0.2">
      <c r="A140" s="5">
        <f t="shared" si="18"/>
        <v>120</v>
      </c>
      <c r="B140" s="6">
        <f t="shared" si="13"/>
        <v>46722</v>
      </c>
      <c r="C140" s="7">
        <f t="shared" si="14"/>
        <v>533.83000000000004</v>
      </c>
      <c r="D140" s="9">
        <v>0</v>
      </c>
      <c r="E140" s="7">
        <f t="shared" si="15"/>
        <v>3.32</v>
      </c>
      <c r="F140" s="7">
        <f t="shared" si="16"/>
        <v>530.51</v>
      </c>
      <c r="G140" s="7">
        <f t="shared" si="17"/>
        <v>2.9558577807620168E-12</v>
      </c>
      <c r="H140" s="7"/>
      <c r="I140" s="7"/>
    </row>
    <row r="141" spans="1:9" x14ac:dyDescent="0.2">
      <c r="A141" s="5" t="str">
        <f t="shared" si="18"/>
        <v/>
      </c>
      <c r="B141" s="6" t="str">
        <f t="shared" si="13"/>
        <v/>
      </c>
      <c r="C141" s="7" t="str">
        <f t="shared" si="14"/>
        <v/>
      </c>
      <c r="D141" s="9">
        <v>0</v>
      </c>
      <c r="E141" s="7" t="str">
        <f t="shared" si="15"/>
        <v/>
      </c>
      <c r="F141" s="7" t="str">
        <f t="shared" si="16"/>
        <v/>
      </c>
      <c r="G141" s="7" t="str">
        <f t="shared" si="17"/>
        <v/>
      </c>
      <c r="H141" s="7"/>
      <c r="I141" s="7"/>
    </row>
    <row r="142" spans="1:9" x14ac:dyDescent="0.2">
      <c r="A142" s="5" t="str">
        <f t="shared" si="18"/>
        <v/>
      </c>
      <c r="B142" s="6" t="str">
        <f t="shared" si="13"/>
        <v/>
      </c>
      <c r="C142" s="7" t="str">
        <f t="shared" si="14"/>
        <v/>
      </c>
      <c r="D142" s="9">
        <v>0</v>
      </c>
      <c r="E142" s="7" t="str">
        <f t="shared" si="15"/>
        <v/>
      </c>
      <c r="F142" s="7" t="str">
        <f t="shared" si="16"/>
        <v/>
      </c>
      <c r="G142" s="7" t="str">
        <f t="shared" si="17"/>
        <v/>
      </c>
      <c r="H142" s="7"/>
      <c r="I142" s="7"/>
    </row>
    <row r="143" spans="1:9" x14ac:dyDescent="0.2">
      <c r="A143" s="5" t="str">
        <f t="shared" si="18"/>
        <v/>
      </c>
      <c r="B143" s="6" t="str">
        <f t="shared" si="13"/>
        <v/>
      </c>
      <c r="C143" s="7" t="str">
        <f t="shared" si="14"/>
        <v/>
      </c>
      <c r="D143" s="9">
        <v>0</v>
      </c>
      <c r="E143" s="7" t="str">
        <f t="shared" si="15"/>
        <v/>
      </c>
      <c r="F143" s="7" t="str">
        <f t="shared" si="16"/>
        <v/>
      </c>
      <c r="G143" s="7" t="str">
        <f t="shared" si="17"/>
        <v/>
      </c>
      <c r="H143" s="7"/>
      <c r="I143" s="7"/>
    </row>
    <row r="144" spans="1:9" x14ac:dyDescent="0.2">
      <c r="A144" s="5" t="str">
        <f t="shared" si="18"/>
        <v/>
      </c>
      <c r="B144" s="6" t="str">
        <f t="shared" si="13"/>
        <v/>
      </c>
      <c r="C144" s="7" t="str">
        <f t="shared" si="14"/>
        <v/>
      </c>
      <c r="D144" s="9">
        <v>0</v>
      </c>
      <c r="E144" s="7" t="str">
        <f t="shared" si="15"/>
        <v/>
      </c>
      <c r="F144" s="7" t="str">
        <f t="shared" si="16"/>
        <v/>
      </c>
      <c r="G144" s="7" t="str">
        <f t="shared" si="17"/>
        <v/>
      </c>
      <c r="H144" s="7"/>
      <c r="I144" s="7"/>
    </row>
    <row r="145" spans="1:9" x14ac:dyDescent="0.2">
      <c r="A145" s="5" t="str">
        <f t="shared" si="18"/>
        <v/>
      </c>
      <c r="B145" s="6" t="str">
        <f t="shared" si="13"/>
        <v/>
      </c>
      <c r="C145" s="7" t="str">
        <f t="shared" si="14"/>
        <v/>
      </c>
      <c r="D145" s="9">
        <v>0</v>
      </c>
      <c r="E145" s="7" t="str">
        <f t="shared" si="15"/>
        <v/>
      </c>
      <c r="F145" s="7" t="str">
        <f t="shared" si="16"/>
        <v/>
      </c>
      <c r="G145" s="7" t="str">
        <f t="shared" si="17"/>
        <v/>
      </c>
      <c r="H145" s="7"/>
      <c r="I145" s="7"/>
    </row>
    <row r="146" spans="1:9" x14ac:dyDescent="0.2">
      <c r="A146" s="5" t="str">
        <f t="shared" si="18"/>
        <v/>
      </c>
      <c r="B146" s="6" t="str">
        <f t="shared" si="13"/>
        <v/>
      </c>
      <c r="C146" s="7" t="str">
        <f t="shared" si="14"/>
        <v/>
      </c>
      <c r="D146" s="9">
        <v>0</v>
      </c>
      <c r="E146" s="7" t="str">
        <f t="shared" si="15"/>
        <v/>
      </c>
      <c r="F146" s="7" t="str">
        <f t="shared" si="16"/>
        <v/>
      </c>
      <c r="G146" s="7" t="str">
        <f t="shared" si="17"/>
        <v/>
      </c>
      <c r="H146" s="7"/>
      <c r="I146" s="7"/>
    </row>
    <row r="147" spans="1:9" x14ac:dyDescent="0.2">
      <c r="A147" s="5" t="str">
        <f t="shared" si="18"/>
        <v/>
      </c>
      <c r="B147" s="6" t="str">
        <f t="shared" si="13"/>
        <v/>
      </c>
      <c r="C147" s="7" t="str">
        <f t="shared" si="14"/>
        <v/>
      </c>
      <c r="D147" s="9">
        <v>0</v>
      </c>
      <c r="E147" s="7" t="str">
        <f t="shared" si="15"/>
        <v/>
      </c>
      <c r="F147" s="7" t="str">
        <f t="shared" si="16"/>
        <v/>
      </c>
      <c r="G147" s="7" t="str">
        <f t="shared" si="17"/>
        <v/>
      </c>
      <c r="H147" s="7"/>
      <c r="I147" s="7"/>
    </row>
    <row r="148" spans="1:9" x14ac:dyDescent="0.2">
      <c r="A148" s="5" t="str">
        <f t="shared" si="18"/>
        <v/>
      </c>
      <c r="B148" s="6" t="str">
        <f t="shared" si="13"/>
        <v/>
      </c>
      <c r="C148" s="7" t="str">
        <f t="shared" si="14"/>
        <v/>
      </c>
      <c r="D148" s="9">
        <v>0</v>
      </c>
      <c r="E148" s="7" t="str">
        <f t="shared" si="15"/>
        <v/>
      </c>
      <c r="F148" s="7" t="str">
        <f t="shared" si="16"/>
        <v/>
      </c>
      <c r="G148" s="7" t="str">
        <f t="shared" si="17"/>
        <v/>
      </c>
      <c r="H148" s="7"/>
      <c r="I148" s="7"/>
    </row>
    <row r="149" spans="1:9" x14ac:dyDescent="0.2">
      <c r="A149" s="5" t="str">
        <f t="shared" ref="A149:A176" si="19">IF(G148="","",IF(OR(A148&gt;=nper,ROUND(G148,2)&lt;=0),"",A148+1))</f>
        <v/>
      </c>
      <c r="B149" s="6" t="str">
        <f t="shared" ref="B149:B176" si="20">IF(A149="","",IF(periods_per_year=26,IF(A149=1,fpdate,B148+14),IF(periods_per_year=52,IF(A149=1,fpdate,B148+7),DATE(YEAR(fpdate),MONTH(fpdate)+(A149-1)*months_per_period,IF(periods_per_year=24,IF((1-MOD(A149,2))=1,DAY(fpdate)+14,DAY(fpdate)),DAY(fpdate))))))</f>
        <v/>
      </c>
      <c r="C149" s="7" t="str">
        <f t="shared" ref="C149:C176" si="21">IF(A149="","",IF(OR(A149=nper,payment&gt;ROUND((1+rate)*G148,2)),ROUND((1+rate)*G148,2),payment))</f>
        <v/>
      </c>
      <c r="D149" s="9">
        <v>0</v>
      </c>
      <c r="E149" s="7" t="str">
        <f t="shared" ref="E149:E176" si="22">IF(A149="","",ROUND(rate*G148,2))</f>
        <v/>
      </c>
      <c r="F149" s="7" t="str">
        <f t="shared" ref="F149:F176" si="23">IF(A149="","",C149-E149+D149)</f>
        <v/>
      </c>
      <c r="G149" s="7" t="str">
        <f t="shared" ref="G149:G176" si="24">IF(A149="","",G148-F149)</f>
        <v/>
      </c>
      <c r="H149" s="7"/>
      <c r="I149" s="7"/>
    </row>
    <row r="150" spans="1:9" x14ac:dyDescent="0.2">
      <c r="A150" s="5" t="str">
        <f t="shared" si="19"/>
        <v/>
      </c>
      <c r="B150" s="6" t="str">
        <f t="shared" si="20"/>
        <v/>
      </c>
      <c r="C150" s="7" t="str">
        <f t="shared" si="21"/>
        <v/>
      </c>
      <c r="D150" s="9">
        <v>0</v>
      </c>
      <c r="E150" s="7" t="str">
        <f t="shared" si="22"/>
        <v/>
      </c>
      <c r="F150" s="7" t="str">
        <f t="shared" si="23"/>
        <v/>
      </c>
      <c r="G150" s="7" t="str">
        <f t="shared" si="24"/>
        <v/>
      </c>
      <c r="H150" s="7"/>
      <c r="I150" s="7"/>
    </row>
    <row r="151" spans="1:9" x14ac:dyDescent="0.2">
      <c r="A151" s="5" t="str">
        <f t="shared" si="19"/>
        <v/>
      </c>
      <c r="B151" s="6" t="str">
        <f t="shared" si="20"/>
        <v/>
      </c>
      <c r="C151" s="7" t="str">
        <f t="shared" si="21"/>
        <v/>
      </c>
      <c r="D151" s="9">
        <v>0</v>
      </c>
      <c r="E151" s="7" t="str">
        <f t="shared" si="22"/>
        <v/>
      </c>
      <c r="F151" s="7" t="str">
        <f t="shared" si="23"/>
        <v/>
      </c>
      <c r="G151" s="7" t="str">
        <f t="shared" si="24"/>
        <v/>
      </c>
      <c r="H151" s="7"/>
      <c r="I151" s="7"/>
    </row>
    <row r="152" spans="1:9" x14ac:dyDescent="0.2">
      <c r="A152" s="5" t="str">
        <f t="shared" si="19"/>
        <v/>
      </c>
      <c r="B152" s="6" t="str">
        <f t="shared" si="20"/>
        <v/>
      </c>
      <c r="C152" s="7" t="str">
        <f t="shared" si="21"/>
        <v/>
      </c>
      <c r="D152" s="9">
        <v>0</v>
      </c>
      <c r="E152" s="7" t="str">
        <f t="shared" si="22"/>
        <v/>
      </c>
      <c r="F152" s="7" t="str">
        <f t="shared" si="23"/>
        <v/>
      </c>
      <c r="G152" s="7" t="str">
        <f t="shared" si="24"/>
        <v/>
      </c>
      <c r="H152" s="7"/>
      <c r="I152" s="7"/>
    </row>
    <row r="153" spans="1:9" x14ac:dyDescent="0.2">
      <c r="A153" s="5" t="str">
        <f t="shared" si="19"/>
        <v/>
      </c>
      <c r="B153" s="6" t="str">
        <f t="shared" si="20"/>
        <v/>
      </c>
      <c r="C153" s="7" t="str">
        <f t="shared" si="21"/>
        <v/>
      </c>
      <c r="D153" s="9">
        <v>0</v>
      </c>
      <c r="E153" s="7" t="str">
        <f t="shared" si="22"/>
        <v/>
      </c>
      <c r="F153" s="7" t="str">
        <f t="shared" si="23"/>
        <v/>
      </c>
      <c r="G153" s="7" t="str">
        <f t="shared" si="24"/>
        <v/>
      </c>
      <c r="H153" s="7"/>
      <c r="I153" s="7"/>
    </row>
    <row r="154" spans="1:9" x14ac:dyDescent="0.2">
      <c r="A154" s="5" t="str">
        <f t="shared" si="19"/>
        <v/>
      </c>
      <c r="B154" s="6" t="str">
        <f t="shared" si="20"/>
        <v/>
      </c>
      <c r="C154" s="7" t="str">
        <f t="shared" si="21"/>
        <v/>
      </c>
      <c r="D154" s="9">
        <v>0</v>
      </c>
      <c r="E154" s="7" t="str">
        <f t="shared" si="22"/>
        <v/>
      </c>
      <c r="F154" s="7" t="str">
        <f t="shared" si="23"/>
        <v/>
      </c>
      <c r="G154" s="7" t="str">
        <f t="shared" si="24"/>
        <v/>
      </c>
      <c r="H154" s="7"/>
      <c r="I154" s="7"/>
    </row>
    <row r="155" spans="1:9" x14ac:dyDescent="0.2">
      <c r="A155" s="5" t="str">
        <f t="shared" si="19"/>
        <v/>
      </c>
      <c r="B155" s="6" t="str">
        <f t="shared" si="20"/>
        <v/>
      </c>
      <c r="C155" s="7" t="str">
        <f t="shared" si="21"/>
        <v/>
      </c>
      <c r="D155" s="9">
        <v>0</v>
      </c>
      <c r="E155" s="7" t="str">
        <f t="shared" si="22"/>
        <v/>
      </c>
      <c r="F155" s="7" t="str">
        <f t="shared" si="23"/>
        <v/>
      </c>
      <c r="G155" s="7" t="str">
        <f t="shared" si="24"/>
        <v/>
      </c>
      <c r="H155" s="7"/>
      <c r="I155" s="7"/>
    </row>
    <row r="156" spans="1:9" x14ac:dyDescent="0.2">
      <c r="A156" s="5" t="str">
        <f t="shared" si="19"/>
        <v/>
      </c>
      <c r="B156" s="6" t="str">
        <f t="shared" si="20"/>
        <v/>
      </c>
      <c r="C156" s="7" t="str">
        <f t="shared" si="21"/>
        <v/>
      </c>
      <c r="D156" s="9">
        <v>0</v>
      </c>
      <c r="E156" s="7" t="str">
        <f t="shared" si="22"/>
        <v/>
      </c>
      <c r="F156" s="7" t="str">
        <f t="shared" si="23"/>
        <v/>
      </c>
      <c r="G156" s="7" t="str">
        <f t="shared" si="24"/>
        <v/>
      </c>
      <c r="H156" s="7"/>
      <c r="I156" s="7"/>
    </row>
    <row r="157" spans="1:9" x14ac:dyDescent="0.2">
      <c r="A157" s="5" t="str">
        <f t="shared" si="19"/>
        <v/>
      </c>
      <c r="B157" s="6" t="str">
        <f t="shared" si="20"/>
        <v/>
      </c>
      <c r="C157" s="7" t="str">
        <f t="shared" si="21"/>
        <v/>
      </c>
      <c r="D157" s="9">
        <v>0</v>
      </c>
      <c r="E157" s="7" t="str">
        <f t="shared" si="22"/>
        <v/>
      </c>
      <c r="F157" s="7" t="str">
        <f t="shared" si="23"/>
        <v/>
      </c>
      <c r="G157" s="7" t="str">
        <f t="shared" si="24"/>
        <v/>
      </c>
      <c r="H157" s="7"/>
      <c r="I157" s="7"/>
    </row>
    <row r="158" spans="1:9" x14ac:dyDescent="0.2">
      <c r="A158" s="5" t="str">
        <f t="shared" si="19"/>
        <v/>
      </c>
      <c r="B158" s="6" t="str">
        <f t="shared" si="20"/>
        <v/>
      </c>
      <c r="C158" s="7" t="str">
        <f t="shared" si="21"/>
        <v/>
      </c>
      <c r="D158" s="9">
        <v>0</v>
      </c>
      <c r="E158" s="7" t="str">
        <f t="shared" si="22"/>
        <v/>
      </c>
      <c r="F158" s="7" t="str">
        <f t="shared" si="23"/>
        <v/>
      </c>
      <c r="G158" s="7" t="str">
        <f t="shared" si="24"/>
        <v/>
      </c>
      <c r="H158" s="7"/>
      <c r="I158" s="7"/>
    </row>
    <row r="159" spans="1:9" x14ac:dyDescent="0.2">
      <c r="A159" s="5" t="str">
        <f t="shared" si="19"/>
        <v/>
      </c>
      <c r="B159" s="6" t="str">
        <f t="shared" si="20"/>
        <v/>
      </c>
      <c r="C159" s="7" t="str">
        <f t="shared" si="21"/>
        <v/>
      </c>
      <c r="D159" s="9">
        <v>0</v>
      </c>
      <c r="E159" s="7" t="str">
        <f t="shared" si="22"/>
        <v/>
      </c>
      <c r="F159" s="7" t="str">
        <f t="shared" si="23"/>
        <v/>
      </c>
      <c r="G159" s="7" t="str">
        <f t="shared" si="24"/>
        <v/>
      </c>
      <c r="H159" s="7"/>
      <c r="I159" s="7"/>
    </row>
    <row r="160" spans="1:9" x14ac:dyDescent="0.2">
      <c r="A160" s="5" t="str">
        <f t="shared" si="19"/>
        <v/>
      </c>
      <c r="B160" s="6" t="str">
        <f t="shared" si="20"/>
        <v/>
      </c>
      <c r="C160" s="7" t="str">
        <f t="shared" si="21"/>
        <v/>
      </c>
      <c r="D160" s="9">
        <v>0</v>
      </c>
      <c r="E160" s="7" t="str">
        <f t="shared" si="22"/>
        <v/>
      </c>
      <c r="F160" s="7" t="str">
        <f t="shared" si="23"/>
        <v/>
      </c>
      <c r="G160" s="7" t="str">
        <f t="shared" si="24"/>
        <v/>
      </c>
      <c r="H160" s="7"/>
      <c r="I160" s="7"/>
    </row>
    <row r="161" spans="1:9" x14ac:dyDescent="0.2">
      <c r="A161" s="5" t="str">
        <f t="shared" si="19"/>
        <v/>
      </c>
      <c r="B161" s="6" t="str">
        <f t="shared" si="20"/>
        <v/>
      </c>
      <c r="C161" s="7" t="str">
        <f t="shared" si="21"/>
        <v/>
      </c>
      <c r="D161" s="9">
        <v>0</v>
      </c>
      <c r="E161" s="7" t="str">
        <f t="shared" si="22"/>
        <v/>
      </c>
      <c r="F161" s="7" t="str">
        <f t="shared" si="23"/>
        <v/>
      </c>
      <c r="G161" s="7" t="str">
        <f t="shared" si="24"/>
        <v/>
      </c>
      <c r="H161" s="7"/>
      <c r="I161" s="7"/>
    </row>
    <row r="162" spans="1:9" x14ac:dyDescent="0.2">
      <c r="A162" s="5" t="str">
        <f t="shared" si="19"/>
        <v/>
      </c>
      <c r="B162" s="6" t="str">
        <f t="shared" si="20"/>
        <v/>
      </c>
      <c r="C162" s="7" t="str">
        <f t="shared" si="21"/>
        <v/>
      </c>
      <c r="D162" s="9">
        <v>0</v>
      </c>
      <c r="E162" s="7" t="str">
        <f t="shared" si="22"/>
        <v/>
      </c>
      <c r="F162" s="7" t="str">
        <f t="shared" si="23"/>
        <v/>
      </c>
      <c r="G162" s="7" t="str">
        <f t="shared" si="24"/>
        <v/>
      </c>
      <c r="H162" s="7"/>
      <c r="I162" s="7"/>
    </row>
    <row r="163" spans="1:9" x14ac:dyDescent="0.2">
      <c r="A163" s="5" t="str">
        <f t="shared" si="19"/>
        <v/>
      </c>
      <c r="B163" s="6" t="str">
        <f t="shared" si="20"/>
        <v/>
      </c>
      <c r="C163" s="7" t="str">
        <f t="shared" si="21"/>
        <v/>
      </c>
      <c r="D163" s="9">
        <v>0</v>
      </c>
      <c r="E163" s="7" t="str">
        <f t="shared" si="22"/>
        <v/>
      </c>
      <c r="F163" s="7" t="str">
        <f t="shared" si="23"/>
        <v/>
      </c>
      <c r="G163" s="7" t="str">
        <f t="shared" si="24"/>
        <v/>
      </c>
      <c r="H163" s="7"/>
      <c r="I163" s="7"/>
    </row>
    <row r="164" spans="1:9" x14ac:dyDescent="0.2">
      <c r="A164" s="5" t="str">
        <f t="shared" si="19"/>
        <v/>
      </c>
      <c r="B164" s="6" t="str">
        <f t="shared" si="20"/>
        <v/>
      </c>
      <c r="C164" s="7" t="str">
        <f t="shared" si="21"/>
        <v/>
      </c>
      <c r="D164" s="9">
        <v>0</v>
      </c>
      <c r="E164" s="7" t="str">
        <f t="shared" si="22"/>
        <v/>
      </c>
      <c r="F164" s="7" t="str">
        <f t="shared" si="23"/>
        <v/>
      </c>
      <c r="G164" s="7" t="str">
        <f t="shared" si="24"/>
        <v/>
      </c>
      <c r="H164" s="7"/>
      <c r="I164" s="7"/>
    </row>
    <row r="165" spans="1:9" x14ac:dyDescent="0.2">
      <c r="A165" s="5" t="str">
        <f t="shared" si="19"/>
        <v/>
      </c>
      <c r="B165" s="6" t="str">
        <f t="shared" si="20"/>
        <v/>
      </c>
      <c r="C165" s="7" t="str">
        <f t="shared" si="21"/>
        <v/>
      </c>
      <c r="D165" s="9">
        <v>0</v>
      </c>
      <c r="E165" s="7" t="str">
        <f t="shared" si="22"/>
        <v/>
      </c>
      <c r="F165" s="7" t="str">
        <f t="shared" si="23"/>
        <v/>
      </c>
      <c r="G165" s="7" t="str">
        <f t="shared" si="24"/>
        <v/>
      </c>
      <c r="H165" s="7"/>
      <c r="I165" s="7"/>
    </row>
    <row r="166" spans="1:9" x14ac:dyDescent="0.2">
      <c r="A166" s="5" t="str">
        <f t="shared" si="19"/>
        <v/>
      </c>
      <c r="B166" s="6" t="str">
        <f t="shared" si="20"/>
        <v/>
      </c>
      <c r="C166" s="7" t="str">
        <f t="shared" si="21"/>
        <v/>
      </c>
      <c r="D166" s="9">
        <v>0</v>
      </c>
      <c r="E166" s="7" t="str">
        <f t="shared" si="22"/>
        <v/>
      </c>
      <c r="F166" s="7" t="str">
        <f t="shared" si="23"/>
        <v/>
      </c>
      <c r="G166" s="7" t="str">
        <f t="shared" si="24"/>
        <v/>
      </c>
      <c r="H166" s="7"/>
      <c r="I166" s="7"/>
    </row>
    <row r="167" spans="1:9" x14ac:dyDescent="0.2">
      <c r="A167" s="5" t="str">
        <f t="shared" si="19"/>
        <v/>
      </c>
      <c r="B167" s="6" t="str">
        <f t="shared" si="20"/>
        <v/>
      </c>
      <c r="C167" s="7" t="str">
        <f t="shared" si="21"/>
        <v/>
      </c>
      <c r="D167" s="9">
        <v>0</v>
      </c>
      <c r="E167" s="7" t="str">
        <f t="shared" si="22"/>
        <v/>
      </c>
      <c r="F167" s="7" t="str">
        <f t="shared" si="23"/>
        <v/>
      </c>
      <c r="G167" s="7" t="str">
        <f t="shared" si="24"/>
        <v/>
      </c>
      <c r="H167" s="7"/>
      <c r="I167" s="7"/>
    </row>
    <row r="168" spans="1:9" x14ac:dyDescent="0.2">
      <c r="A168" s="5" t="str">
        <f t="shared" si="19"/>
        <v/>
      </c>
      <c r="B168" s="6" t="str">
        <f t="shared" si="20"/>
        <v/>
      </c>
      <c r="C168" s="7" t="str">
        <f t="shared" si="21"/>
        <v/>
      </c>
      <c r="D168" s="9">
        <v>0</v>
      </c>
      <c r="E168" s="7" t="str">
        <f t="shared" si="22"/>
        <v/>
      </c>
      <c r="F168" s="7" t="str">
        <f t="shared" si="23"/>
        <v/>
      </c>
      <c r="G168" s="7" t="str">
        <f t="shared" si="24"/>
        <v/>
      </c>
      <c r="H168" s="7"/>
      <c r="I168" s="7"/>
    </row>
    <row r="169" spans="1:9" x14ac:dyDescent="0.2">
      <c r="A169" s="5" t="str">
        <f t="shared" si="19"/>
        <v/>
      </c>
      <c r="B169" s="6" t="str">
        <f t="shared" si="20"/>
        <v/>
      </c>
      <c r="C169" s="7" t="str">
        <f t="shared" si="21"/>
        <v/>
      </c>
      <c r="D169" s="9">
        <v>0</v>
      </c>
      <c r="E169" s="7" t="str">
        <f t="shared" si="22"/>
        <v/>
      </c>
      <c r="F169" s="7" t="str">
        <f t="shared" si="23"/>
        <v/>
      </c>
      <c r="G169" s="7" t="str">
        <f t="shared" si="24"/>
        <v/>
      </c>
      <c r="H169" s="7"/>
      <c r="I169" s="7"/>
    </row>
    <row r="170" spans="1:9" x14ac:dyDescent="0.2">
      <c r="A170" s="5" t="str">
        <f t="shared" si="19"/>
        <v/>
      </c>
      <c r="B170" s="6" t="str">
        <f t="shared" si="20"/>
        <v/>
      </c>
      <c r="C170" s="7" t="str">
        <f t="shared" si="21"/>
        <v/>
      </c>
      <c r="D170" s="9">
        <v>0</v>
      </c>
      <c r="E170" s="7" t="str">
        <f t="shared" si="22"/>
        <v/>
      </c>
      <c r="F170" s="7" t="str">
        <f t="shared" si="23"/>
        <v/>
      </c>
      <c r="G170" s="7" t="str">
        <f t="shared" si="24"/>
        <v/>
      </c>
      <c r="H170" s="7"/>
      <c r="I170" s="7"/>
    </row>
    <row r="171" spans="1:9" x14ac:dyDescent="0.2">
      <c r="A171" s="5" t="str">
        <f t="shared" si="19"/>
        <v/>
      </c>
      <c r="B171" s="6" t="str">
        <f t="shared" si="20"/>
        <v/>
      </c>
      <c r="C171" s="7" t="str">
        <f t="shared" si="21"/>
        <v/>
      </c>
      <c r="D171" s="9">
        <v>0</v>
      </c>
      <c r="E171" s="7" t="str">
        <f t="shared" si="22"/>
        <v/>
      </c>
      <c r="F171" s="7" t="str">
        <f t="shared" si="23"/>
        <v/>
      </c>
      <c r="G171" s="7" t="str">
        <f t="shared" si="24"/>
        <v/>
      </c>
      <c r="H171" s="7"/>
      <c r="I171" s="7"/>
    </row>
    <row r="172" spans="1:9" x14ac:dyDescent="0.2">
      <c r="A172" s="5" t="str">
        <f t="shared" si="19"/>
        <v/>
      </c>
      <c r="B172" s="6" t="str">
        <f t="shared" si="20"/>
        <v/>
      </c>
      <c r="C172" s="7" t="str">
        <f t="shared" si="21"/>
        <v/>
      </c>
      <c r="D172" s="9">
        <v>0</v>
      </c>
      <c r="E172" s="7" t="str">
        <f t="shared" si="22"/>
        <v/>
      </c>
      <c r="F172" s="7" t="str">
        <f t="shared" si="23"/>
        <v/>
      </c>
      <c r="G172" s="7" t="str">
        <f t="shared" si="24"/>
        <v/>
      </c>
      <c r="H172" s="7"/>
      <c r="I172" s="7"/>
    </row>
    <row r="173" spans="1:9" x14ac:dyDescent="0.2">
      <c r="A173" s="5" t="str">
        <f t="shared" si="19"/>
        <v/>
      </c>
      <c r="B173" s="6" t="str">
        <f t="shared" si="20"/>
        <v/>
      </c>
      <c r="C173" s="7" t="str">
        <f t="shared" si="21"/>
        <v/>
      </c>
      <c r="D173" s="9">
        <v>0</v>
      </c>
      <c r="E173" s="7" t="str">
        <f t="shared" si="22"/>
        <v/>
      </c>
      <c r="F173" s="7" t="str">
        <f t="shared" si="23"/>
        <v/>
      </c>
      <c r="G173" s="7" t="str">
        <f t="shared" si="24"/>
        <v/>
      </c>
      <c r="H173" s="7"/>
      <c r="I173" s="7"/>
    </row>
    <row r="174" spans="1:9" x14ac:dyDescent="0.2">
      <c r="A174" s="5" t="str">
        <f t="shared" si="19"/>
        <v/>
      </c>
      <c r="B174" s="6" t="str">
        <f t="shared" si="20"/>
        <v/>
      </c>
      <c r="C174" s="7" t="str">
        <f t="shared" si="21"/>
        <v/>
      </c>
      <c r="D174" s="9">
        <v>0</v>
      </c>
      <c r="E174" s="7" t="str">
        <f t="shared" si="22"/>
        <v/>
      </c>
      <c r="F174" s="7" t="str">
        <f t="shared" si="23"/>
        <v/>
      </c>
      <c r="G174" s="7" t="str">
        <f t="shared" si="24"/>
        <v/>
      </c>
      <c r="H174" s="7"/>
      <c r="I174" s="7"/>
    </row>
    <row r="175" spans="1:9" x14ac:dyDescent="0.2">
      <c r="A175" s="5" t="str">
        <f t="shared" si="19"/>
        <v/>
      </c>
      <c r="B175" s="6" t="str">
        <f t="shared" si="20"/>
        <v/>
      </c>
      <c r="C175" s="7" t="str">
        <f t="shared" si="21"/>
        <v/>
      </c>
      <c r="D175" s="9">
        <v>0</v>
      </c>
      <c r="E175" s="7" t="str">
        <f t="shared" si="22"/>
        <v/>
      </c>
      <c r="F175" s="7" t="str">
        <f t="shared" si="23"/>
        <v/>
      </c>
      <c r="G175" s="7" t="str">
        <f t="shared" si="24"/>
        <v/>
      </c>
      <c r="H175" s="7"/>
      <c r="I175" s="7"/>
    </row>
    <row r="176" spans="1:9" x14ac:dyDescent="0.2">
      <c r="A176" s="5" t="str">
        <f t="shared" si="19"/>
        <v/>
      </c>
      <c r="B176" s="6" t="str">
        <f t="shared" si="20"/>
        <v/>
      </c>
      <c r="C176" s="7" t="str">
        <f t="shared" si="21"/>
        <v/>
      </c>
      <c r="D176" s="9">
        <v>0</v>
      </c>
      <c r="E176" s="7" t="str">
        <f t="shared" si="22"/>
        <v/>
      </c>
      <c r="F176" s="7" t="str">
        <f t="shared" si="23"/>
        <v/>
      </c>
      <c r="G176" s="7" t="str">
        <f t="shared" si="24"/>
        <v/>
      </c>
      <c r="H176" s="7"/>
      <c r="I176" s="7"/>
    </row>
    <row r="177" spans="1:9" x14ac:dyDescent="0.2">
      <c r="A177" s="1"/>
      <c r="B177" s="1"/>
      <c r="C177" s="1"/>
      <c r="D177" s="1"/>
      <c r="E177" s="1"/>
      <c r="F177" s="11" t="s">
        <v>18</v>
      </c>
      <c r="G177" s="12" t="str">
        <f ca="1">IF(OFFSET(G177,-1,0,1,1)="","",ROUND(OFFSET(G177,-1,0,1,1),0))</f>
        <v/>
      </c>
      <c r="H177" s="12"/>
      <c r="I177" s="12"/>
    </row>
  </sheetData>
  <mergeCells count="1">
    <mergeCell ref="A2:D2"/>
  </mergeCells>
  <phoneticPr fontId="2" type="noConversion"/>
  <dataValidations count="1">
    <dataValidation type="list" showInputMessage="1" showErrorMessage="1" sqref="D9">
      <formula1>"Annually,Semi-Annually,Quarterly,Bi-Monthly,Monthly,Semi-Monthly,Bi-Weekly"</formula1>
    </dataValidation>
  </dataValidations>
  <hyperlinks>
    <hyperlink ref="A2" r:id="rId1"/>
  </hyperlinks>
  <printOptions horizontalCentered="1"/>
  <pageMargins left="0.5" right="0.5" top="0.5" bottom="0.5" header="0.25" footer="0.25"/>
  <pageSetup orientation="portrait" r:id="rId2"/>
  <headerFooter differentFirst="1" scaleWithDoc="0">
    <oddFooter>&amp;L&amp;"Arial,Regular"&amp;8© 2007 Vertex42 LLC&amp;C&amp;"Arial,Regular"&amp;8https://www.vertex42.com/Calculators/boat-loan-calculator.html&amp;R&amp;"Arial,Regular"&amp;8Page &amp;P of &amp;N</oddFooter>
    <firstFooter>&amp;R&amp;8Page &amp;P of &amp;N</first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10.28515625" style="22" customWidth="1"/>
    <col min="2" max="2" width="78.5703125" style="22" customWidth="1"/>
    <col min="3" max="3" width="5.28515625" style="22" customWidth="1"/>
    <col min="4" max="4" width="10.28515625" style="22" customWidth="1"/>
    <col min="5" max="16384" width="9.140625" style="22"/>
  </cols>
  <sheetData>
    <row r="1" spans="1:5" ht="31.5" customHeight="1" x14ac:dyDescent="0.2">
      <c r="A1" s="18" t="s">
        <v>25</v>
      </c>
      <c r="B1" s="19"/>
      <c r="C1" s="20"/>
      <c r="D1" s="21"/>
    </row>
    <row r="2" spans="1:5" s="25" customFormat="1" x14ac:dyDescent="0.2">
      <c r="A2" s="101" t="s">
        <v>42</v>
      </c>
      <c r="B2" s="23"/>
      <c r="C2" s="24" t="s">
        <v>44</v>
      </c>
    </row>
    <row r="3" spans="1:5" x14ac:dyDescent="0.2">
      <c r="B3" s="26"/>
    </row>
    <row r="4" spans="1:5" ht="15" x14ac:dyDescent="0.25">
      <c r="A4" s="27" t="s">
        <v>26</v>
      </c>
      <c r="B4" s="28"/>
      <c r="C4" s="29"/>
    </row>
    <row r="5" spans="1:5" ht="57" x14ac:dyDescent="0.2">
      <c r="B5" s="99" t="s">
        <v>38</v>
      </c>
    </row>
    <row r="6" spans="1:5" ht="14.25" x14ac:dyDescent="0.2">
      <c r="B6" s="99"/>
    </row>
    <row r="7" spans="1:5" ht="57" x14ac:dyDescent="0.2">
      <c r="B7" s="99" t="s">
        <v>39</v>
      </c>
    </row>
    <row r="8" spans="1:5" ht="15.75" x14ac:dyDescent="0.25">
      <c r="B8" s="100"/>
      <c r="E8" s="31"/>
    </row>
    <row r="9" spans="1:5" ht="28.5" x14ac:dyDescent="0.25">
      <c r="B9" s="99" t="s">
        <v>40</v>
      </c>
      <c r="E9" s="31"/>
    </row>
    <row r="10" spans="1:5" ht="14.25" x14ac:dyDescent="0.2">
      <c r="A10" s="32"/>
      <c r="B10" s="33"/>
    </row>
    <row r="11" spans="1:5" ht="15" x14ac:dyDescent="0.25">
      <c r="A11" s="27" t="s">
        <v>27</v>
      </c>
      <c r="B11" s="28"/>
      <c r="C11" s="29"/>
      <c r="E11" s="30"/>
    </row>
    <row r="12" spans="1:5" ht="28.5" x14ac:dyDescent="0.2">
      <c r="B12" s="34" t="s">
        <v>28</v>
      </c>
      <c r="E12" s="30"/>
    </row>
    <row r="13" spans="1:5" ht="14.25" x14ac:dyDescent="0.2">
      <c r="B13" s="34"/>
      <c r="E13" s="30"/>
    </row>
    <row r="14" spans="1:5" ht="15.75" x14ac:dyDescent="0.25">
      <c r="A14" s="35"/>
      <c r="B14" s="36" t="s">
        <v>29</v>
      </c>
      <c r="C14" s="37"/>
      <c r="E14" s="30"/>
    </row>
    <row r="16" spans="1:5" ht="15" x14ac:dyDescent="0.25">
      <c r="A16" s="38" t="s">
        <v>30</v>
      </c>
      <c r="B16" s="39" t="s">
        <v>31</v>
      </c>
    </row>
    <row r="17" spans="1:5" x14ac:dyDescent="0.2">
      <c r="A17" s="40"/>
      <c r="E17" s="41"/>
    </row>
    <row r="18" spans="1:5" ht="15" x14ac:dyDescent="0.25">
      <c r="A18" s="38" t="s">
        <v>30</v>
      </c>
      <c r="B18" s="39" t="s">
        <v>32</v>
      </c>
      <c r="E18" s="41"/>
    </row>
    <row r="19" spans="1:5" x14ac:dyDescent="0.2">
      <c r="A19" s="40"/>
      <c r="E19" s="41"/>
    </row>
    <row r="20" spans="1:5" ht="15" x14ac:dyDescent="0.25">
      <c r="A20" s="38" t="s">
        <v>33</v>
      </c>
      <c r="B20" s="42" t="s">
        <v>34</v>
      </c>
      <c r="E20" s="41"/>
    </row>
    <row r="21" spans="1:5" ht="14.25" x14ac:dyDescent="0.2">
      <c r="B21" s="43"/>
      <c r="E21" s="41"/>
    </row>
    <row r="22" spans="1:5" x14ac:dyDescent="0.2">
      <c r="E22" s="44"/>
    </row>
    <row r="23" spans="1:5" x14ac:dyDescent="0.2">
      <c r="E23" s="41"/>
    </row>
  </sheetData>
  <hyperlinks>
    <hyperlink ref="A2" r:id="rId1"/>
    <hyperlink ref="B20" r:id="rId2" display="Spreadsheet Tips Workbook"/>
    <hyperlink ref="B18" r:id="rId3" display="https://www.vertex42.com/ExcelTemplates/personal-budget-spreadsheet.html"/>
    <hyperlink ref="B16" r:id="rId4" display="https://www.vertex42.com/ExcelTemplates/loan-amortization-schedule.html"/>
  </hyperlinks>
  <pageMargins left="0.7" right="0.7" top="0.75" bottom="0.75" header="0.3" footer="0.3"/>
  <pageSetup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.5703125" customWidth="1"/>
    <col min="2" max="2" width="78.5703125" customWidth="1"/>
    <col min="3" max="3" width="5.28515625" customWidth="1"/>
    <col min="4" max="4" width="10.28515625" customWidth="1"/>
  </cols>
  <sheetData>
    <row r="1" spans="1:4" s="47" customFormat="1" ht="31.5" customHeight="1" x14ac:dyDescent="0.2">
      <c r="A1" s="45" t="s">
        <v>23</v>
      </c>
      <c r="B1" s="45"/>
      <c r="C1" s="45"/>
      <c r="D1" s="46"/>
    </row>
    <row r="2" spans="1:4" ht="16.5" x14ac:dyDescent="0.2">
      <c r="A2" s="22"/>
      <c r="B2" s="48"/>
      <c r="C2" s="22"/>
    </row>
    <row r="3" spans="1:4" s="51" customFormat="1" ht="14.25" x14ac:dyDescent="0.2">
      <c r="A3" s="49"/>
      <c r="B3" s="50" t="s">
        <v>35</v>
      </c>
      <c r="C3" s="49"/>
    </row>
    <row r="4" spans="1:4" s="51" customFormat="1" x14ac:dyDescent="0.2">
      <c r="A4" s="49"/>
      <c r="B4" s="52" t="s">
        <v>42</v>
      </c>
      <c r="C4" s="49"/>
    </row>
    <row r="5" spans="1:4" s="51" customFormat="1" ht="15" x14ac:dyDescent="0.2">
      <c r="A5" s="49"/>
      <c r="B5" s="53"/>
      <c r="C5" s="49"/>
    </row>
    <row r="6" spans="1:4" s="51" customFormat="1" ht="15.75" x14ac:dyDescent="0.25">
      <c r="A6" s="49"/>
      <c r="B6" s="54" t="s">
        <v>44</v>
      </c>
      <c r="C6" s="49"/>
    </row>
    <row r="7" spans="1:4" s="51" customFormat="1" ht="15.75" x14ac:dyDescent="0.25">
      <c r="A7" s="55"/>
      <c r="B7" s="56"/>
      <c r="C7" s="57"/>
    </row>
    <row r="8" spans="1:4" s="51" customFormat="1" ht="30" x14ac:dyDescent="0.2">
      <c r="A8" s="58"/>
      <c r="B8" s="56" t="s">
        <v>41</v>
      </c>
      <c r="C8" s="49"/>
    </row>
    <row r="9" spans="1:4" s="51" customFormat="1" ht="15" x14ac:dyDescent="0.2">
      <c r="A9" s="58"/>
      <c r="B9" s="56"/>
      <c r="C9" s="49"/>
    </row>
    <row r="10" spans="1:4" s="51" customFormat="1" ht="30" x14ac:dyDescent="0.2">
      <c r="A10" s="58"/>
      <c r="B10" s="56" t="s">
        <v>36</v>
      </c>
      <c r="C10" s="49"/>
    </row>
    <row r="11" spans="1:4" s="51" customFormat="1" ht="15" x14ac:dyDescent="0.2">
      <c r="A11" s="58"/>
      <c r="B11" s="56"/>
      <c r="C11" s="49"/>
    </row>
    <row r="12" spans="1:4" s="51" customFormat="1" ht="30" x14ac:dyDescent="0.2">
      <c r="A12" s="58"/>
      <c r="B12" s="56" t="s">
        <v>37</v>
      </c>
      <c r="C12" s="49"/>
    </row>
    <row r="13" spans="1:4" s="51" customFormat="1" ht="15" x14ac:dyDescent="0.2">
      <c r="A13" s="58"/>
      <c r="B13" s="56"/>
      <c r="C13" s="49"/>
    </row>
    <row r="14" spans="1:4" s="51" customFormat="1" ht="15.75" x14ac:dyDescent="0.25">
      <c r="A14" s="58"/>
      <c r="B14" s="54" t="s">
        <v>45</v>
      </c>
      <c r="C14" s="49"/>
    </row>
    <row r="15" spans="1:4" s="51" customFormat="1" ht="15" x14ac:dyDescent="0.2">
      <c r="A15" s="58"/>
      <c r="B15" s="108" t="s">
        <v>43</v>
      </c>
      <c r="C15" s="49"/>
    </row>
    <row r="16" spans="1:4" s="51" customFormat="1" ht="15" x14ac:dyDescent="0.2">
      <c r="A16" s="58"/>
      <c r="B16" s="59"/>
      <c r="C16" s="49"/>
    </row>
    <row r="17" spans="1:3" s="51" customFormat="1" ht="15" x14ac:dyDescent="0.2">
      <c r="A17" s="58"/>
      <c r="B17" s="109" t="s">
        <v>46</v>
      </c>
      <c r="C17" s="49"/>
    </row>
    <row r="18" spans="1:3" s="51" customFormat="1" ht="16.5" x14ac:dyDescent="0.2">
      <c r="A18" s="58"/>
      <c r="B18" s="60"/>
      <c r="C18" s="49"/>
    </row>
    <row r="19" spans="1:3" s="51" customFormat="1" ht="16.5" x14ac:dyDescent="0.2">
      <c r="A19" s="58"/>
      <c r="B19" s="60"/>
      <c r="C19" s="49"/>
    </row>
    <row r="20" spans="1:3" s="51" customFormat="1" ht="14.25" x14ac:dyDescent="0.2">
      <c r="A20" s="58"/>
      <c r="B20" s="61"/>
      <c r="C20" s="49"/>
    </row>
    <row r="21" spans="1:3" s="51" customFormat="1" ht="15" x14ac:dyDescent="0.25">
      <c r="A21" s="55"/>
      <c r="B21" s="61"/>
      <c r="C21" s="57"/>
    </row>
    <row r="22" spans="1:3" s="51" customFormat="1" ht="14.25" x14ac:dyDescent="0.2">
      <c r="A22" s="49"/>
      <c r="B22" s="62"/>
      <c r="C22" s="49"/>
    </row>
    <row r="23" spans="1:3" s="51" customFormat="1" ht="14.25" x14ac:dyDescent="0.2">
      <c r="A23" s="49"/>
      <c r="B23" s="62"/>
      <c r="C23" s="49"/>
    </row>
    <row r="24" spans="1:3" s="51" customFormat="1" ht="15.75" x14ac:dyDescent="0.25">
      <c r="A24" s="63"/>
      <c r="B24" s="64"/>
    </row>
    <row r="25" spans="1:3" s="51" customFormat="1" x14ac:dyDescent="0.2"/>
    <row r="26" spans="1:3" s="51" customFormat="1" ht="15" x14ac:dyDescent="0.25">
      <c r="A26" s="65"/>
      <c r="B26" s="66"/>
    </row>
    <row r="27" spans="1:3" s="51" customFormat="1" x14ac:dyDescent="0.2"/>
    <row r="28" spans="1:3" s="51" customFormat="1" ht="15" x14ac:dyDescent="0.25">
      <c r="A28" s="65"/>
      <c r="B28" s="66"/>
    </row>
    <row r="29" spans="1:3" s="51" customFormat="1" x14ac:dyDescent="0.2"/>
    <row r="30" spans="1:3" s="51" customFormat="1" ht="15" x14ac:dyDescent="0.25">
      <c r="A30" s="65"/>
      <c r="B30" s="67"/>
    </row>
    <row r="31" spans="1:3" s="51" customFormat="1" ht="14.25" x14ac:dyDescent="0.2">
      <c r="B31" s="68"/>
    </row>
    <row r="32" spans="1:3" s="51" customFormat="1" x14ac:dyDescent="0.2"/>
    <row r="33" s="51" customFormat="1" x14ac:dyDescent="0.2"/>
  </sheetData>
  <hyperlinks>
    <hyperlink ref="B4" r:id="rId1"/>
    <hyperlink ref="B1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BoatLoanCalculator</vt:lpstr>
      <vt:lpstr>Help</vt:lpstr>
      <vt:lpstr>©</vt:lpstr>
      <vt:lpstr>fpdate</vt:lpstr>
      <vt:lpstr>loan_amount</vt:lpstr>
      <vt:lpstr>payment</vt:lpstr>
      <vt:lpstr>BoatLoanCalculator!Print_Titles</vt:lpstr>
      <vt:lpstr>rate</vt:lpstr>
      <vt:lpstr>term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Boat Loan Calculator</dc:title>
  <dc:creator>Vertex42.com</dc:creator>
  <dc:description>(c) 2007-2018 Vertex42 LLC. All Rights Reserved.</dc:description>
  <cp:lastModifiedBy>Vertex42.com Templates</cp:lastModifiedBy>
  <cp:lastPrinted>2015-02-18T20:27:13Z</cp:lastPrinted>
  <dcterms:created xsi:type="dcterms:W3CDTF">2005-04-07T23:28:21Z</dcterms:created>
  <dcterms:modified xsi:type="dcterms:W3CDTF">2018-03-12T21:42:14Z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2007-2018 Vertex42 LLC</vt:lpwstr>
  </property>
  <property fmtid="{D5CDD505-2E9C-101B-9397-08002B2CF9AE}" pid="3" name="Source">
    <vt:lpwstr>https://www.vertex42.com/Calculators/boat-loan-calculator.html</vt:lpwstr>
  </property>
  <property fmtid="{D5CDD505-2E9C-101B-9397-08002B2CF9AE}" pid="4" name="Version">
    <vt:lpwstr>1.2.1</vt:lpwstr>
  </property>
</Properties>
</file>