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8075" windowHeight="11250" activeTab="0"/>
  </bookViews>
  <sheets>
    <sheet name="BreakEvenUnits" sheetId="1" r:id="rId1"/>
    <sheet name="BreakEvenPrice" sheetId="2" r:id="rId2"/>
    <sheet name="PaybackPeriod" sheetId="3" r:id="rId3"/>
    <sheet name="TermsOfUse" sheetId="4" r:id="rId4"/>
  </sheets>
  <definedNames>
    <definedName name="_xlnm.Print_Area" localSheetId="1">'BreakEvenPrice'!$B$1:$F$79</definedName>
    <definedName name="_xlnm.Print_Area" localSheetId="0">'BreakEvenUnits'!$B$1:$F$77</definedName>
    <definedName name="_xlnm.Print_Area" localSheetId="2">'PaybackPeriod'!$B$1:$F$43</definedName>
    <definedName name="_xlnm.Print_Titles" localSheetId="1">'BreakEvenPrice'!$1:$2</definedName>
    <definedName name="_xlnm.Print_Titles" localSheetId="0">'BreakEvenUnits'!$1:$2</definedName>
    <definedName name="_xlnm.Print_Titles" localSheetId="2">'PaybackPeriod'!$1:$2</definedName>
    <definedName name="valuevx">42.314159</definedName>
    <definedName name="vertex42_copyright" hidden="1">"© 2009 Vertex42 LLC"</definedName>
    <definedName name="vertex42_id" hidden="1">"break-even-analysis_L.xls"</definedName>
    <definedName name="vertex42_title" hidden="1">"Break Even Analysis Calculator"</definedName>
  </definedNames>
  <calcPr fullCalcOnLoad="1"/>
</workbook>
</file>

<file path=xl/comments4.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<sst xmlns="http://schemas.openxmlformats.org/spreadsheetml/2006/main" count="200" uniqueCount="104">
  <si>
    <t>per unit</t>
  </si>
  <si>
    <t>Fixed Costs</t>
  </si>
  <si>
    <t>Variable Costs</t>
  </si>
  <si>
    <t>Total Revenue</t>
  </si>
  <si>
    <t>Total Cost</t>
  </si>
  <si>
    <t>Break-Even Point</t>
  </si>
  <si>
    <t>Fixed Cost</t>
  </si>
  <si>
    <t>[Company Name]</t>
  </si>
  <si>
    <t>[42]</t>
  </si>
  <si>
    <t>Terms of Use</t>
  </si>
  <si>
    <t>Advertising</t>
  </si>
  <si>
    <t>Commissions</t>
  </si>
  <si>
    <t>Depreciation</t>
  </si>
  <si>
    <t>Insurance</t>
  </si>
  <si>
    <t>Rent</t>
  </si>
  <si>
    <t>Utilities</t>
  </si>
  <si>
    <t>Payback Period</t>
  </si>
  <si>
    <t>[Proposed Product]</t>
  </si>
  <si>
    <t>Accounting, Legal</t>
  </si>
  <si>
    <t>Interest Expense</t>
  </si>
  <si>
    <t>Taxes (real estate, etc.)</t>
  </si>
  <si>
    <t>Supplies</t>
  </si>
  <si>
    <t>Payroll</t>
  </si>
  <si>
    <t>[Date]</t>
  </si>
  <si>
    <t>Other (specify)</t>
  </si>
  <si>
    <t>Total Fixed Costs (TFC)</t>
  </si>
  <si>
    <t>Direct Labor</t>
  </si>
  <si>
    <t>Sum:</t>
  </si>
  <si>
    <t>Variables Costs based on Dollar Amount per Unit</t>
  </si>
  <si>
    <t>Variables Costs based on Percentage</t>
  </si>
  <si>
    <t>Total Variable Cost per Unit (V)</t>
  </si>
  <si>
    <t>Targeted Net Income Before Taxes (NIBT)</t>
  </si>
  <si>
    <t>Chart</t>
  </si>
  <si>
    <t>Tax Rate (T)</t>
  </si>
  <si>
    <t>Overhead</t>
  </si>
  <si>
    <t>Manufacturing</t>
  </si>
  <si>
    <t>Units (X)</t>
  </si>
  <si>
    <t>Profit (Loss)</t>
  </si>
  <si>
    <t>Contribution Margin Ratio (CMR) = 1 - V / P = CM / P</t>
  </si>
  <si>
    <t>Contribution Margin per unit (CM) = P - V</t>
  </si>
  <si>
    <t>Net Income After Taxes (NIAT) = (1-T)*NIBT</t>
  </si>
  <si>
    <t>Targeted Net Income</t>
  </si>
  <si>
    <t>Sales required to reach targeted NIBT, S = (TFC + NIBT) / CMR</t>
  </si>
  <si>
    <t>Break-Even Sales (S)</t>
  </si>
  <si>
    <t>Selling Price (P):</t>
  </si>
  <si>
    <t>S = X * P = TFC / CMR</t>
  </si>
  <si>
    <t>Break-Even Units (X):</t>
  </si>
  <si>
    <t>Break-Even Price (P)</t>
  </si>
  <si>
    <t>Sum (Vd):</t>
  </si>
  <si>
    <t>Sum (Vp):</t>
  </si>
  <si>
    <t>Sales required to reach targeted NIBT, S = X * P</t>
  </si>
  <si>
    <t>Sales Price (P) required to reach targeted NIBT</t>
  </si>
  <si>
    <t>Rate of return on sales before taxes = NIBT / S</t>
  </si>
  <si>
    <t>Rate of return on sales after taxes = NIAT / S</t>
  </si>
  <si>
    <t>Units required to reach targeted NIBT, X = (TFC + NIBT) / (P-V)</t>
  </si>
  <si>
    <t>X = TFC / (P - V)</t>
  </si>
  <si>
    <t>V = Vd + (Vp*P)</t>
  </si>
  <si>
    <t>Price (P)</t>
  </si>
  <si>
    <t>Web Host Fees</t>
  </si>
  <si>
    <t>Other recurring costs</t>
  </si>
  <si>
    <t>Other start-up costs</t>
  </si>
  <si>
    <t>Start-up / Development Costs</t>
  </si>
  <si>
    <t>Number of Units Sold (x):</t>
  </si>
  <si>
    <t>Total Startup Costs (SC):</t>
  </si>
  <si>
    <t>months</t>
  </si>
  <si>
    <t>Break-Even Sales:</t>
  </si>
  <si>
    <t>Break-Even Sales (S):</t>
  </si>
  <si>
    <t>Jan 1, 2009 - Jun 30, 2010</t>
  </si>
  <si>
    <t>Break-Even Units (X)</t>
  </si>
  <si>
    <t>© 2009 Vertex42 LLC</t>
  </si>
  <si>
    <t>HELP</t>
  </si>
  <si>
    <t>Break-Even Analysis</t>
  </si>
  <si>
    <t>Number of Units (X):</t>
  </si>
  <si>
    <t>Break-Even Price (P):</t>
  </si>
  <si>
    <t>P = (1/(1-Vp))*(Vd+(TFC/X))</t>
  </si>
  <si>
    <t>Labor</t>
  </si>
  <si>
    <t>Development</t>
  </si>
  <si>
    <t>Recurring Costs specified as $ per Month</t>
  </si>
  <si>
    <t>Total Recurring Costs:</t>
  </si>
  <si>
    <t>Payback Period (t):</t>
  </si>
  <si>
    <t>per month</t>
  </si>
  <si>
    <t>Recurring Costs (RC):</t>
  </si>
  <si>
    <t>Total Fixed Costs (TFC) = SC + RC * t</t>
  </si>
  <si>
    <t>Total Variable Cost (TVC) = V * x * t</t>
  </si>
  <si>
    <t>Cost of Goods Sold</t>
  </si>
  <si>
    <t>Edit the highlighted blue cells</t>
  </si>
  <si>
    <t>For the Period:</t>
  </si>
  <si>
    <t>Break-Even Price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</si>
  <si>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</si>
  <si>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</si>
  <si>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</si>
  <si>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</si>
  <si>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</si>
  <si>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</si>
  <si>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</si>
  <si>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</si>
  <si>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</si>
  <si>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</si>
  <si>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</si>
  <si>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</si>
  <si>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</si>
  <si>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</si>
  <si>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2012 Vertex42 LLC. All rights reserved.</t>
  </si>
  <si>
    <t>https://www.vertex42.com/licensing/EULA_privateuse.html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</si>
</sst>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quot;units&quot;"/>
    <numFmt numFmtId="165" formatCode="_(&quot;$&quot;* #,##0.00_);[Red]_(&quot;$&quot;* \(#,##0.00\);_(&quot;$&quot;* &quot;-&quot;??_);_(@_)"/>
    <numFmt numFmtId="166" formatCode="0.0"/>
    <numFmt numFmtId="167" formatCode="d"/>
    <numFmt numFmtId="168" formatCode="[$-409]h:mm:ss\ AM/PM"/>
    <numFmt numFmtId="169" formatCode="[$-409]h:mm\ AM/PM;@"/>
    <numFmt numFmtId="170" formatCode="h\ AM/PM"/>
    <numFmt numFmtId="171" formatCode="[$-409]dddd\,\ mmmm\ dd\,\ yyyy"/>
    <numFmt numFmtId="172" formatCode="ddd\,\ mmmm\ dd\,\ yyyy"/>
    <numFmt numFmtId="173" formatCode="ddd\,\ mmmm\ d\,\ yyyy"/>
    <numFmt numFmtId="174" formatCode="mmmm\ d\,\ yyyy"/>
    <numFmt numFmtId="175" formatCode="&quot;$&quot;#,##0.00"/>
    <numFmt numFmtId="176" formatCode="0.0%"/>
    <numFmt numFmtId="177" formatCode="0.000%"/>
    <numFmt numFmtId="178" formatCode="0.0000000"/>
    <numFmt numFmtId="179" formatCode="0.000000"/>
    <numFmt numFmtId="180" formatCode="0.00000"/>
    <numFmt numFmtId="181" formatCode="0.0000"/>
    <numFmt numFmtId="182" formatCode="0.000"/>
    <numFmt numFmtId="183" formatCode="&quot;$&quot;#,##0.0_);\(&quot;$&quot;#,##0.0\)"/>
    <numFmt numFmtId="184" formatCode="_(* #,##0.0_);_(* \(#,##0.0\);_(* &quot;-&quot;?_);_(@_)"/>
    <numFmt numFmtId="185" formatCode="_(#,##0.00_);[Red]_(\(#,##0.00\);_(&quot;-&quot;??_);_(@_)"/>
    <numFmt numFmtId="186" formatCode="_(* #,##0.0_);_(* \(#,##0.0\);_(* &quot;-&quot;??_);_(@_)"/>
    <numFmt numFmtId="187" formatCode="_(* #,##0_);_(* \(#,##0\);_(* &quot;-&quot;??_);_(@_)"/>
    <numFmt numFmtId="188" formatCode="_(#,##0_);_(\(#,##0\);_(&quot;-&quot;_);_(@_)"/>
    <numFmt numFmtId="189" formatCode="0\ &quot;units&quot;"/>
    <numFmt numFmtId="190" formatCode="#,###\ &quot;units&quot;"/>
    <numFmt numFmtId="191" formatCode="_(&quot;$&quot;* #,##0.0_);_(&quot;$&quot;* \(#,##0.0\);_(&quot;$&quot;* &quot;-&quot;??_);_(@_)"/>
    <numFmt numFmtId="192" formatCode="_(&quot;$&quot;* #,##0_);_(&quot;$&quot;* \(#,##0\);_(&quot;$&quot;* &quot;-&quot;??_);_(@_)"/>
    <numFmt numFmtId="193" formatCode="#,##0_)"/>
    <numFmt numFmtId="194" formatCode="#,##0.0_)"/>
    <numFmt numFmtId="195" formatCode="#,##0.00_)"/>
    <numFmt numFmtId="196" formatCode="0.0000000000000000%"/>
    <numFmt numFmtId="197" formatCode="_(\$* #,##0_);_(\$* \(#,##0\);_(\$* &quot;-&quot;??_);_(@_)"/>
    <numFmt numFmtId="198" formatCode="_(\$* #,##0.00_);_(\$* \(#,##0.00\);_(\$* &quot;-&quot;??_);_(@_)"/>
  </numFmts>
  <fonts count="48">
    <font>
      <sz val="10"/>
      <name val="Arial"/>
      <family val="0"/>
    </font>
    <font>
      <u val="single"/>
      <sz val="10"/>
      <color indexed="36"/>
      <name val="Trebuchet MS"/>
      <family val="2"/>
    </font>
    <font>
      <u val="single"/>
      <sz val="10"/>
      <color indexed="12"/>
      <name val="Arial"/>
      <family val="2"/>
    </font>
    <font>
      <b/>
      <sz val="18"/>
      <color indexed="53"/>
      <name val="Arial"/>
      <family val="2"/>
    </font>
    <font>
      <sz val="14"/>
      <name val="Arial"/>
      <family val="2"/>
    </font>
    <font>
      <b/>
      <sz val="10"/>
      <name val="Arial"/>
      <family val="2"/>
    </font>
    <font>
      <sz val="12"/>
      <name val="Arial"/>
      <family val="2"/>
    </font>
    <font>
      <sz val="10"/>
      <color indexed="9"/>
      <name val="Arial"/>
      <family val="2"/>
    </font>
    <font>
      <sz val="4"/>
      <color indexed="9"/>
      <name val="Arial"/>
      <family val="2"/>
    </font>
    <font>
      <b/>
      <sz val="12"/>
      <color indexed="9"/>
      <name val="Arial"/>
      <family val="2"/>
    </font>
    <font>
      <b/>
      <sz val="10"/>
      <color indexed="9"/>
      <name val="Arial"/>
      <family val="2"/>
    </font>
    <font>
      <b/>
      <sz val="12"/>
      <name val="Arial"/>
      <family val="2"/>
    </font>
    <font>
      <i/>
      <sz val="10"/>
      <name val="Arial"/>
      <family val="2"/>
    </font>
    <font>
      <b/>
      <sz val="14"/>
      <name val="Arial"/>
      <family val="2"/>
    </font>
    <font>
      <sz val="18"/>
      <name val="Arial"/>
      <family val="2"/>
    </font>
    <font>
      <u val="single"/>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u val="single"/>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sz val="11"/>
      <color indexed="8"/>
      <name val="Arial"/>
      <family val="2"/>
    </font>
    <font>
      <b/>
      <sz val="11"/>
      <color indexed="8"/>
      <name val="Arial"/>
      <family val="2"/>
    </font>
    <font>
      <sz val="9.25"/>
      <color indexed="8"/>
      <name val="Arial"/>
      <family val="2"/>
    </font>
    <font>
      <b/>
      <sz val="9.5"/>
      <color indexed="8"/>
      <name val="Arial"/>
      <family val="2"/>
    </font>
    <font>
      <b/>
      <sz val="12"/>
      <color indexed="8"/>
      <name val="Arial"/>
      <family val="2"/>
    </font>
    <font>
      <sz val="10"/>
      <color indexed="8"/>
      <name val="Arial"/>
      <family val="2"/>
    </font>
    <font>
      <sz val="10"/>
      <color indexed="30"/>
      <name val="Arial"/>
      <family val="2"/>
    </font>
    <font>
      <b/>
      <sz val="8"/>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ashed"/>
    </border>
    <border>
      <left>
        <color indexed="63"/>
      </left>
      <right>
        <color indexed="63"/>
      </right>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9" fillId="17" borderId="1" applyNumberFormat="0" applyAlignment="0" applyProtection="0"/>
    <xf numFmtId="0" fontId="20"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22" fillId="19"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11" borderId="1" applyNumberFormat="0" applyAlignment="0" applyProtection="0"/>
    <xf numFmtId="0" fontId="27" fillId="0" borderId="6" applyNumberFormat="0" applyFill="0" applyAlignment="0" applyProtection="0"/>
    <xf numFmtId="0" fontId="28" fillId="5" borderId="0" applyNumberFormat="0" applyBorder="0" applyAlignment="0" applyProtection="0"/>
    <xf numFmtId="0" fontId="0" fillId="0" borderId="0">
      <alignment/>
      <protection/>
    </xf>
    <xf numFmtId="0" fontId="0" fillId="5" borderId="7" applyNumberFormat="0" applyFont="0" applyAlignment="0" applyProtection="0"/>
    <xf numFmtId="0" fontId="29" fillId="17"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98">
    <xf numFmtId="0" fontId="0" fillId="0" borderId="0" xfId="0" applyAlignment="1">
      <alignment/>
    </xf>
    <xf numFmtId="0" fontId="0" fillId="0" borderId="0" xfId="0" applyFont="1" applyAlignment="1">
      <alignment/>
    </xf>
    <xf numFmtId="0" fontId="3" fillId="0" borderId="0" xfId="0" applyFont="1" applyAlignment="1">
      <alignment horizontal="left"/>
    </xf>
    <xf numFmtId="0" fontId="4" fillId="0" borderId="0" xfId="0" applyFont="1" applyAlignment="1" applyProtection="1">
      <alignment horizontal="right"/>
      <protection locked="0"/>
    </xf>
    <xf numFmtId="0" fontId="5" fillId="0" borderId="0" xfId="0" applyFont="1" applyAlignment="1" applyProtection="1">
      <alignment horizontal="left"/>
      <protection locked="0"/>
    </xf>
    <xf numFmtId="0" fontId="0" fillId="0" borderId="0" xfId="0" applyFont="1" applyAlignment="1">
      <alignment/>
    </xf>
    <xf numFmtId="0" fontId="0" fillId="0" borderId="0" xfId="0" applyFont="1" applyFill="1" applyAlignment="1" applyProtection="1">
      <alignment horizontal="right"/>
      <protection locked="0"/>
    </xf>
    <xf numFmtId="0" fontId="0" fillId="0" borderId="0" xfId="0" applyFont="1" applyAlignment="1" applyProtection="1">
      <alignment horizontal="left"/>
      <protection/>
    </xf>
    <xf numFmtId="0" fontId="5" fillId="0" borderId="0" xfId="0" applyFont="1" applyFill="1" applyAlignment="1">
      <alignment horizontal="right"/>
    </xf>
    <xf numFmtId="0" fontId="0" fillId="0" borderId="0" xfId="0" applyFont="1" applyAlignment="1" applyProtection="1">
      <alignment/>
      <protection/>
    </xf>
    <xf numFmtId="0" fontId="2" fillId="0" borderId="0" xfId="53" applyAlignment="1" applyProtection="1">
      <alignment/>
      <protection/>
    </xf>
    <xf numFmtId="0" fontId="6" fillId="0" borderId="0" xfId="0" applyFont="1" applyAlignment="1">
      <alignment/>
    </xf>
    <xf numFmtId="0" fontId="6" fillId="0" borderId="0" xfId="0" applyFont="1" applyAlignment="1" applyProtection="1">
      <alignment horizontal="right"/>
      <protection locked="0"/>
    </xf>
    <xf numFmtId="0" fontId="6" fillId="0" borderId="0" xfId="0" applyFont="1" applyFill="1" applyBorder="1" applyAlignment="1">
      <alignment horizontal="right"/>
    </xf>
    <xf numFmtId="44" fontId="6" fillId="2" borderId="0" xfId="44" applyFont="1" applyFill="1" applyBorder="1" applyAlignment="1" applyProtection="1">
      <alignment/>
      <protection locked="0"/>
    </xf>
    <xf numFmtId="190" fontId="6" fillId="0" borderId="0" xfId="42" applyNumberFormat="1" applyFont="1" applyFill="1" applyBorder="1" applyAlignment="1">
      <alignment/>
    </xf>
    <xf numFmtId="0" fontId="7" fillId="0" borderId="0" xfId="0" applyFont="1" applyAlignment="1">
      <alignment horizontal="right"/>
    </xf>
    <xf numFmtId="44" fontId="6" fillId="0" borderId="0" xfId="44" applyFont="1" applyFill="1" applyBorder="1" applyAlignment="1">
      <alignment/>
    </xf>
    <xf numFmtId="0" fontId="8" fillId="0" borderId="0" xfId="0" applyFont="1" applyAlignment="1">
      <alignment horizontal="right"/>
    </xf>
    <xf numFmtId="0" fontId="9" fillId="20" borderId="0" xfId="0" applyFont="1" applyFill="1" applyBorder="1" applyAlignment="1">
      <alignment/>
    </xf>
    <xf numFmtId="0" fontId="10" fillId="20" borderId="0" xfId="0" applyFont="1" applyFill="1" applyBorder="1" applyAlignment="1">
      <alignment/>
    </xf>
    <xf numFmtId="0" fontId="7" fillId="0" borderId="0" xfId="0" applyFont="1" applyFill="1" applyAlignment="1">
      <alignment/>
    </xf>
    <xf numFmtId="0" fontId="0" fillId="0" borderId="0" xfId="0" applyFont="1" applyBorder="1" applyAlignment="1">
      <alignment/>
    </xf>
    <xf numFmtId="0" fontId="0" fillId="0" borderId="0" xfId="0" applyFont="1" applyBorder="1" applyAlignment="1">
      <alignment/>
    </xf>
    <xf numFmtId="44" fontId="0" fillId="2" borderId="0" xfId="44" applyFont="1" applyFill="1" applyBorder="1" applyAlignment="1" applyProtection="1">
      <alignment/>
      <protection locked="0"/>
    </xf>
    <xf numFmtId="42" fontId="0" fillId="0" borderId="0" xfId="0" applyNumberFormat="1" applyFont="1" applyAlignment="1">
      <alignment/>
    </xf>
    <xf numFmtId="0" fontId="11"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left"/>
    </xf>
    <xf numFmtId="44" fontId="11" fillId="0" borderId="10" xfId="44" applyFont="1" applyFill="1" applyBorder="1" applyAlignment="1">
      <alignment/>
    </xf>
    <xf numFmtId="41" fontId="0" fillId="0" borderId="0" xfId="44" applyNumberFormat="1" applyFont="1" applyBorder="1" applyAlignment="1">
      <alignment/>
    </xf>
    <xf numFmtId="0" fontId="12" fillId="0" borderId="0" xfId="0" applyFont="1" applyBorder="1" applyAlignment="1">
      <alignment/>
    </xf>
    <xf numFmtId="0" fontId="12" fillId="0" borderId="0" xfId="0" applyFont="1" applyBorder="1" applyAlignment="1">
      <alignment horizontal="left"/>
    </xf>
    <xf numFmtId="0" fontId="0" fillId="0" borderId="0" xfId="0" applyFont="1" applyBorder="1" applyAlignment="1">
      <alignment horizontal="right"/>
    </xf>
    <xf numFmtId="44" fontId="0" fillId="0" borderId="0" xfId="44" applyFont="1" applyFill="1" applyBorder="1" applyAlignment="1">
      <alignment/>
    </xf>
    <xf numFmtId="10" fontId="0" fillId="2" borderId="0" xfId="44" applyNumberFormat="1" applyFont="1" applyFill="1" applyBorder="1" applyAlignment="1" applyProtection="1">
      <alignment/>
      <protection locked="0"/>
    </xf>
    <xf numFmtId="10" fontId="0" fillId="0" borderId="0" xfId="44" applyNumberFormat="1" applyFont="1" applyFill="1" applyBorder="1" applyAlignment="1">
      <alignment/>
    </xf>
    <xf numFmtId="0" fontId="0" fillId="0" borderId="0" xfId="0" applyFont="1" applyFill="1" applyBorder="1" applyAlignment="1">
      <alignment horizontal="left"/>
    </xf>
    <xf numFmtId="44" fontId="0" fillId="0" borderId="0" xfId="0" applyNumberFormat="1" applyFont="1" applyBorder="1" applyAlignment="1">
      <alignment/>
    </xf>
    <xf numFmtId="176" fontId="0" fillId="0" borderId="0" xfId="61" applyNumberFormat="1" applyFont="1" applyBorder="1" applyAlignment="1">
      <alignment/>
    </xf>
    <xf numFmtId="0" fontId="0" fillId="0" borderId="0" xfId="0" applyFont="1" applyFill="1" applyAlignment="1">
      <alignment/>
    </xf>
    <xf numFmtId="190" fontId="11" fillId="0" borderId="0" xfId="42" applyNumberFormat="1" applyFont="1" applyFill="1" applyBorder="1" applyAlignment="1">
      <alignment/>
    </xf>
    <xf numFmtId="44" fontId="11" fillId="0" borderId="0" xfId="44"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90" fontId="0" fillId="0" borderId="0" xfId="42" applyNumberFormat="1" applyFont="1" applyFill="1" applyBorder="1" applyAlignment="1">
      <alignment/>
    </xf>
    <xf numFmtId="44" fontId="0" fillId="0" borderId="0" xfId="44" applyFont="1" applyFill="1" applyBorder="1" applyAlignment="1">
      <alignment/>
    </xf>
    <xf numFmtId="176" fontId="0" fillId="0" borderId="0" xfId="61" applyNumberFormat="1" applyFont="1" applyFill="1" applyBorder="1" applyAlignment="1">
      <alignment horizontal="right"/>
    </xf>
    <xf numFmtId="9" fontId="0" fillId="2" borderId="0" xfId="44" applyNumberFormat="1" applyFont="1" applyFill="1" applyBorder="1" applyAlignment="1" applyProtection="1">
      <alignment/>
      <protection locked="0"/>
    </xf>
    <xf numFmtId="0" fontId="13" fillId="0" borderId="0" xfId="0" applyFont="1" applyFill="1" applyAlignment="1">
      <alignment/>
    </xf>
    <xf numFmtId="0" fontId="13" fillId="0" borderId="0" xfId="0" applyFont="1" applyFill="1" applyAlignment="1">
      <alignment horizontal="left"/>
    </xf>
    <xf numFmtId="0" fontId="6" fillId="17" borderId="0" xfId="0" applyFont="1" applyFill="1" applyAlignment="1">
      <alignment horizontal="right"/>
    </xf>
    <xf numFmtId="0" fontId="0" fillId="0" borderId="0" xfId="0" applyNumberFormat="1" applyAlignment="1">
      <alignment/>
    </xf>
    <xf numFmtId="43" fontId="0" fillId="0" borderId="0" xfId="0" applyNumberFormat="1" applyAlignment="1">
      <alignment/>
    </xf>
    <xf numFmtId="185" fontId="0" fillId="0" borderId="0" xfId="0" applyNumberFormat="1" applyAlignment="1">
      <alignment/>
    </xf>
    <xf numFmtId="43" fontId="0" fillId="0" borderId="0" xfId="0" applyNumberFormat="1" applyFont="1" applyAlignment="1">
      <alignment/>
    </xf>
    <xf numFmtId="0" fontId="14" fillId="0" borderId="0" xfId="0" applyFont="1" applyAlignment="1">
      <alignment horizontal="left"/>
    </xf>
    <xf numFmtId="0" fontId="0" fillId="0" borderId="0" xfId="0" applyFont="1" applyAlignment="1" applyProtection="1">
      <alignment horizontal="left"/>
      <protection locked="0"/>
    </xf>
    <xf numFmtId="188" fontId="6" fillId="2" borderId="0" xfId="42" applyNumberFormat="1" applyFont="1" applyFill="1" applyBorder="1" applyAlignment="1" applyProtection="1">
      <alignment/>
      <protection locked="0"/>
    </xf>
    <xf numFmtId="44" fontId="6" fillId="0" borderId="0" xfId="44" applyFont="1" applyFill="1" applyBorder="1" applyAlignment="1">
      <alignment/>
    </xf>
    <xf numFmtId="0" fontId="11" fillId="18" borderId="0" xfId="0" applyFont="1" applyFill="1" applyBorder="1" applyAlignment="1">
      <alignment/>
    </xf>
    <xf numFmtId="0" fontId="5" fillId="18" borderId="0" xfId="0" applyFont="1" applyFill="1" applyBorder="1" applyAlignment="1">
      <alignment/>
    </xf>
    <xf numFmtId="0" fontId="15" fillId="0" borderId="0" xfId="0" applyFont="1" applyAlignment="1">
      <alignment/>
    </xf>
    <xf numFmtId="44" fontId="0" fillId="0" borderId="10" xfId="44" applyFont="1" applyFill="1" applyBorder="1" applyAlignment="1">
      <alignment/>
    </xf>
    <xf numFmtId="10" fontId="0" fillId="0" borderId="10" xfId="44" applyNumberFormat="1" applyFont="1" applyFill="1" applyBorder="1" applyAlignment="1">
      <alignment/>
    </xf>
    <xf numFmtId="0" fontId="6" fillId="0" borderId="0" xfId="0" applyFont="1" applyFill="1" applyBorder="1" applyAlignment="1">
      <alignment horizontal="left"/>
    </xf>
    <xf numFmtId="176" fontId="0" fillId="0" borderId="0" xfId="61" applyNumberFormat="1" applyFont="1" applyFill="1" applyBorder="1" applyAlignment="1">
      <alignment/>
    </xf>
    <xf numFmtId="44" fontId="0" fillId="0" borderId="0" xfId="0" applyNumberFormat="1" applyAlignment="1">
      <alignment/>
    </xf>
    <xf numFmtId="193" fontId="6" fillId="2" borderId="0" xfId="42" applyNumberFormat="1" applyFont="1" applyFill="1" applyBorder="1" applyAlignment="1" applyProtection="1">
      <alignment/>
      <protection locked="0"/>
    </xf>
    <xf numFmtId="41" fontId="0" fillId="0" borderId="0" xfId="44" applyNumberFormat="1" applyFont="1" applyAlignment="1">
      <alignment/>
    </xf>
    <xf numFmtId="0" fontId="11" fillId="0" borderId="0" xfId="0" applyFont="1" applyFill="1" applyBorder="1" applyAlignment="1">
      <alignment horizontal="right"/>
    </xf>
    <xf numFmtId="195" fontId="6" fillId="0" borderId="0" xfId="42" applyNumberFormat="1" applyFont="1" applyFill="1" applyBorder="1" applyAlignment="1">
      <alignment/>
    </xf>
    <xf numFmtId="0" fontId="12" fillId="0" borderId="0" xfId="0" applyFont="1" applyBorder="1" applyAlignment="1">
      <alignment/>
    </xf>
    <xf numFmtId="0" fontId="0" fillId="0" borderId="0" xfId="0" applyFont="1" applyFill="1" applyBorder="1" applyAlignment="1">
      <alignment horizontal="right"/>
    </xf>
    <xf numFmtId="44" fontId="5" fillId="0" borderId="10" xfId="44" applyFont="1" applyFill="1" applyBorder="1" applyAlignment="1">
      <alignment/>
    </xf>
    <xf numFmtId="0" fontId="6" fillId="17" borderId="0" xfId="0" applyFont="1" applyFill="1" applyBorder="1" applyAlignment="1">
      <alignment/>
    </xf>
    <xf numFmtId="0" fontId="5" fillId="17" borderId="0" xfId="0" applyFont="1" applyFill="1" applyBorder="1" applyAlignment="1">
      <alignment/>
    </xf>
    <xf numFmtId="0" fontId="5" fillId="17" borderId="0" xfId="0" applyFont="1" applyFill="1" applyBorder="1" applyAlignment="1">
      <alignment horizontal="left"/>
    </xf>
    <xf numFmtId="44" fontId="6" fillId="17" borderId="11" xfId="44" applyFont="1" applyFill="1" applyBorder="1" applyAlignment="1">
      <alignment/>
    </xf>
    <xf numFmtId="44" fontId="0" fillId="0" borderId="10" xfId="44" applyNumberFormat="1" applyFont="1" applyFill="1" applyBorder="1" applyAlignment="1">
      <alignment/>
    </xf>
    <xf numFmtId="0" fontId="0" fillId="17" borderId="0" xfId="0" applyFont="1" applyFill="1" applyBorder="1" applyAlignment="1">
      <alignment horizontal="left"/>
    </xf>
    <xf numFmtId="44" fontId="6" fillId="17" borderId="0" xfId="44" applyFont="1" applyFill="1" applyBorder="1" applyAlignment="1">
      <alignment/>
    </xf>
    <xf numFmtId="44" fontId="0" fillId="0" borderId="0" xfId="0" applyNumberFormat="1" applyFont="1" applyAlignment="1">
      <alignment/>
    </xf>
    <xf numFmtId="44" fontId="0" fillId="0" borderId="0" xfId="0" applyNumberFormat="1" applyFont="1" applyAlignment="1">
      <alignment/>
    </xf>
    <xf numFmtId="0" fontId="33" fillId="0" borderId="12" xfId="0" applyNumberFormat="1" applyFont="1" applyFill="1" applyBorder="1" applyAlignment="1">
      <alignment vertical="top"/>
    </xf>
    <xf numFmtId="0" fontId="33" fillId="0" borderId="0" xfId="0" applyFont="1" applyFill="1" applyBorder="1" applyAlignment="1">
      <alignment/>
    </xf>
    <xf numFmtId="0" fontId="6" fillId="0" borderId="0" xfId="0" applyNumberFormat="1" applyFont="1" applyFill="1" applyBorder="1" applyAlignment="1">
      <alignment vertical="top"/>
    </xf>
    <xf numFmtId="0" fontId="6" fillId="0" borderId="0" xfId="0" applyFont="1" applyFill="1" applyBorder="1" applyAlignment="1">
      <alignment/>
    </xf>
    <xf numFmtId="0" fontId="6" fillId="0" borderId="0" xfId="58" applyFont="1" applyFill="1" applyBorder="1">
      <alignment/>
      <protection/>
    </xf>
    <xf numFmtId="0" fontId="6" fillId="0" borderId="0" xfId="58" applyNumberFormat="1" applyFont="1" applyFill="1" applyBorder="1" applyAlignment="1">
      <alignment vertical="top"/>
      <protection/>
    </xf>
    <xf numFmtId="0" fontId="6" fillId="0" borderId="0" xfId="0" applyNumberFormat="1" applyFont="1" applyFill="1" applyBorder="1" applyAlignment="1">
      <alignment vertical="top" wrapText="1"/>
    </xf>
    <xf numFmtId="0" fontId="34" fillId="0" borderId="0" xfId="0" applyNumberFormat="1" applyFont="1" applyFill="1" applyBorder="1" applyAlignment="1">
      <alignment vertical="top"/>
    </xf>
    <xf numFmtId="0" fontId="4" fillId="17" borderId="13" xfId="0" applyNumberFormat="1" applyFont="1" applyFill="1" applyBorder="1" applyAlignment="1">
      <alignment vertical="top"/>
    </xf>
    <xf numFmtId="0" fontId="11" fillId="0" borderId="0" xfId="0" applyNumberFormat="1" applyFont="1" applyFill="1" applyBorder="1" applyAlignment="1">
      <alignment vertical="top"/>
    </xf>
    <xf numFmtId="0" fontId="11" fillId="0" borderId="0" xfId="0" applyNumberFormat="1" applyFont="1" applyFill="1" applyBorder="1" applyAlignment="1">
      <alignment vertical="top" wrapText="1"/>
    </xf>
    <xf numFmtId="0" fontId="0" fillId="0" borderId="0" xfId="0" applyFill="1" applyBorder="1" applyAlignment="1">
      <alignment/>
    </xf>
    <xf numFmtId="0" fontId="36" fillId="0" borderId="0" xfId="54" applyNumberFormat="1" applyFont="1" applyFill="1" applyBorder="1" applyAlignment="1" applyProtection="1">
      <alignment vertical="top" wrapText="1"/>
      <protection/>
    </xf>
    <xf numFmtId="0" fontId="6" fillId="2" borderId="0" xfId="0" applyFont="1" applyFill="1" applyAlignment="1" applyProtection="1">
      <alignment horizontal="lef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Break-Even Point</a:t>
            </a:r>
          </a:p>
        </c:rich>
      </c:tx>
      <c:layout>
        <c:manualLayout>
          <c:xMode val="factor"/>
          <c:yMode val="factor"/>
          <c:x val="0.0035"/>
          <c:y val="-0.01775"/>
        </c:manualLayout>
      </c:layout>
      <c:spPr>
        <a:noFill/>
        <a:ln>
          <a:noFill/>
        </a:ln>
      </c:spPr>
    </c:title>
    <c:plotArea>
      <c:layout>
        <c:manualLayout>
          <c:xMode val="edge"/>
          <c:yMode val="edge"/>
          <c:x val="0"/>
          <c:y val="0.062"/>
          <c:w val="0.9695"/>
          <c:h val="0.88625"/>
        </c:manualLayout>
      </c:layout>
      <c:scatterChart>
        <c:scatterStyle val="lineMarker"/>
        <c:varyColors val="0"/>
        <c:ser>
          <c:idx val="0"/>
          <c:order val="0"/>
          <c:tx>
            <c:strRef>
              <c:f>BreakEvenUnits!$D$55</c:f>
              <c:strCache>
                <c:ptCount val="1"/>
                <c:pt idx="0">
                  <c:v>Total Cost</c:v>
                </c:pt>
              </c:strCache>
            </c:strRef>
          </c:tx>
          <c:spPr>
            <a:ln w="25400">
              <a:solidFill>
                <a:srgbClr val="DE3018"/>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BreakEvenUnits!$B$56:$B$76</c:f>
              <c:numCache/>
            </c:numRef>
          </c:xVal>
          <c:yVal>
            <c:numRef>
              <c:f>BreakEvenUnits!$D$56:$D$76</c:f>
              <c:numCache/>
            </c:numRef>
          </c:yVal>
          <c:smooth val="0"/>
        </c:ser>
        <c:ser>
          <c:idx val="1"/>
          <c:order val="1"/>
          <c:tx>
            <c:strRef>
              <c:f>BreakEvenUnits!$E$55</c:f>
              <c:strCache>
                <c:ptCount val="1"/>
                <c:pt idx="0">
                  <c:v>Total Revenue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BreakEvenUnits!$B$56:$B$76</c:f>
              <c:numCache/>
            </c:numRef>
          </c:xVal>
          <c:yVal>
            <c:numRef>
              <c:f>BreakEvenUnits!$E$56:$E$76</c:f>
              <c:numCache/>
            </c:numRef>
          </c:yVal>
          <c:smooth val="0"/>
        </c:ser>
        <c:ser>
          <c:idx val="2"/>
          <c:order val="2"/>
          <c:tx>
            <c:strRef>
              <c:f>BreakEvenUnits!$F$55</c:f>
              <c:strCache>
                <c:ptCount val="1"/>
                <c:pt idx="0">
                  <c:v>Profit (Loss)</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0"/>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solidFill>
                  <a:srgbClr val="FFFFFF"/>
                </a:solidFill>
                <a:ln w="3175">
                  <a:noFill/>
                </a:ln>
              </c:spPr>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BreakEvenUnits!$B$56:$B$76</c:f>
              <c:numCache/>
            </c:numRef>
          </c:xVal>
          <c:yVal>
            <c:numRef>
              <c:f>BreakEvenUnits!$F$56:$F$76</c:f>
              <c:numCache/>
            </c:numRef>
          </c:yVal>
          <c:smooth val="0"/>
        </c:ser>
        <c:ser>
          <c:idx val="3"/>
          <c:order val="3"/>
          <c:tx>
            <c:v>BEP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6B0C00"/>
                </a:solidFill>
              </a:ln>
            </c:spPr>
          </c:marker>
          <c:dLbls>
            <c:dLbl>
              <c:idx val="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dLblPos val="l"/>
            <c:showLegendKey val="0"/>
            <c:showVal val="0"/>
            <c:showBubbleSize val="0"/>
            <c:showCatName val="0"/>
            <c:showSerName val="1"/>
            <c:showPercent val="0"/>
          </c:dLbls>
          <c:xVal>
            <c:numRef>
              <c:f>BreakEvenUnits!$F$40</c:f>
              <c:numCache/>
            </c:numRef>
          </c:xVal>
          <c:yVal>
            <c:numRef>
              <c:f>BreakEvenUnits!$F$41</c:f>
              <c:numCache/>
            </c:numRef>
          </c:yVal>
          <c:smooth val="0"/>
        </c:ser>
        <c:axId val="14071128"/>
        <c:axId val="59531289"/>
      </c:scatterChart>
      <c:valAx>
        <c:axId val="14071128"/>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Units (X)</a:t>
                </a:r>
              </a:p>
            </c:rich>
          </c:tx>
          <c:layout>
            <c:manualLayout>
              <c:xMode val="factor"/>
              <c:yMode val="factor"/>
              <c:x val="0.0065"/>
              <c:y val="-0.004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crossAx val="59531289"/>
        <c:crosses val="autoZero"/>
        <c:crossBetween val="midCat"/>
        <c:dispUnits/>
      </c:valAx>
      <c:valAx>
        <c:axId val="59531289"/>
        <c:scaling>
          <c:orientation val="minMax"/>
        </c:scaling>
        <c:axPos val="l"/>
        <c:majorGridlines>
          <c:spPr>
            <a:ln w="3175">
              <a:solidFill>
                <a:srgbClr val="C0C0C0"/>
              </a:solidFill>
            </a:ln>
          </c:spPr>
        </c:majorGridlines>
        <c:delete val="0"/>
        <c:numFmt formatCode="_(\$* #,##0_);_(\$* \(#,##0\);_(\$* &quot;-&quot;??_);_(@_)" sourceLinked="0"/>
        <c:majorTickMark val="out"/>
        <c:minorTickMark val="none"/>
        <c:tickLblPos val="nextTo"/>
        <c:spPr>
          <a:ln w="3175">
            <a:solidFill>
              <a:srgbClr val="000000"/>
            </a:solidFill>
          </a:ln>
        </c:spPr>
        <c:crossAx val="14071128"/>
        <c:crosses val="autoZero"/>
        <c:crossBetween val="midCat"/>
        <c:dispUnits/>
      </c:valAx>
      <c:spPr>
        <a:noFill/>
        <a:ln>
          <a:noFill/>
        </a:ln>
      </c:spPr>
    </c:plotArea>
    <c:legend>
      <c:legendPos val="r"/>
      <c:legendEntry>
        <c:idx val="3"/>
        <c:delete val="1"/>
      </c:legendEntry>
      <c:layout>
        <c:manualLayout>
          <c:xMode val="edge"/>
          <c:yMode val="edge"/>
          <c:x val="0.13475"/>
          <c:y val="0.1225"/>
          <c:w val="0.264"/>
          <c:h val="0.2015"/>
        </c:manualLayout>
      </c:layout>
      <c:overlay val="0"/>
      <c:spPr>
        <a:solidFill>
          <a:srgbClr val="FFFFFF"/>
        </a:solidFill>
        <a:ln w="3175">
          <a:solidFill>
            <a:srgbClr val="C0C0C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Break-Even Price</a:t>
            </a:r>
          </a:p>
        </c:rich>
      </c:tx>
      <c:layout>
        <c:manualLayout>
          <c:xMode val="factor"/>
          <c:yMode val="factor"/>
          <c:x val="0.00175"/>
          <c:y val="-0.01775"/>
        </c:manualLayout>
      </c:layout>
      <c:spPr>
        <a:noFill/>
        <a:ln>
          <a:noFill/>
        </a:ln>
      </c:spPr>
    </c:title>
    <c:plotArea>
      <c:layout>
        <c:manualLayout>
          <c:xMode val="edge"/>
          <c:yMode val="edge"/>
          <c:x val="0"/>
          <c:y val="0.059"/>
          <c:w val="1"/>
          <c:h val="0.864"/>
        </c:manualLayout>
      </c:layout>
      <c:scatterChart>
        <c:scatterStyle val="lineMarker"/>
        <c:varyColors val="0"/>
        <c:ser>
          <c:idx val="0"/>
          <c:order val="0"/>
          <c:tx>
            <c:strRef>
              <c:f>BreakEvenPrice!$D$57</c:f>
              <c:strCache>
                <c:ptCount val="1"/>
                <c:pt idx="0">
                  <c:v>Total Cost</c:v>
                </c:pt>
              </c:strCache>
            </c:strRef>
          </c:tx>
          <c:spPr>
            <a:ln w="25400">
              <a:solidFill>
                <a:srgbClr val="DE3018"/>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BreakEvenPrice!$B$58:$B$78</c:f>
              <c:numCache/>
            </c:numRef>
          </c:xVal>
          <c:yVal>
            <c:numRef>
              <c:f>BreakEvenPrice!$D$58:$D$78</c:f>
              <c:numCache/>
            </c:numRef>
          </c:yVal>
          <c:smooth val="0"/>
        </c:ser>
        <c:ser>
          <c:idx val="1"/>
          <c:order val="1"/>
          <c:tx>
            <c:strRef>
              <c:f>BreakEvenPrice!$E$57</c:f>
              <c:strCache>
                <c:ptCount val="1"/>
                <c:pt idx="0">
                  <c:v>Total Revenue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BreakEvenPrice!$B$58:$B$78</c:f>
              <c:numCache/>
            </c:numRef>
          </c:xVal>
          <c:yVal>
            <c:numRef>
              <c:f>BreakEvenPrice!$E$58:$E$78</c:f>
              <c:numCache/>
            </c:numRef>
          </c:yVal>
          <c:smooth val="0"/>
        </c:ser>
        <c:ser>
          <c:idx val="2"/>
          <c:order val="2"/>
          <c:tx>
            <c:strRef>
              <c:f>BreakEvenPrice!$F$57</c:f>
              <c:strCache>
                <c:ptCount val="1"/>
                <c:pt idx="0">
                  <c:v>Profit (Loss)</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4"/>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Percent val="0"/>
          </c:dLbls>
          <c:xVal>
            <c:numRef>
              <c:f>BreakEvenPrice!$B$58:$B$78</c:f>
              <c:numCache/>
            </c:numRef>
          </c:xVal>
          <c:yVal>
            <c:numRef>
              <c:f>BreakEvenPrice!$F$58:$F$78</c:f>
              <c:numCache/>
            </c:numRef>
          </c:yVal>
          <c:smooth val="0"/>
        </c:ser>
        <c:ser>
          <c:idx val="3"/>
          <c:order val="3"/>
          <c:tx>
            <c:v>BEP</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6B0C00"/>
                </a:solidFill>
              </a:ln>
            </c:spPr>
          </c:marker>
          <c:dLbls>
            <c:dLbl>
              <c:idx val="0"/>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dLblPos val="l"/>
            <c:showLegendKey val="0"/>
            <c:showVal val="0"/>
            <c:showBubbleSize val="0"/>
            <c:showCatName val="0"/>
            <c:showSerName val="1"/>
            <c:showPercent val="0"/>
          </c:dLbls>
          <c:xVal>
            <c:numRef>
              <c:f>BreakEvenPrice!$F$42</c:f>
              <c:numCache/>
            </c:numRef>
          </c:xVal>
          <c:yVal>
            <c:numRef>
              <c:f>BreakEvenPrice!$F$43</c:f>
              <c:numCache/>
            </c:numRef>
          </c:yVal>
          <c:smooth val="0"/>
        </c:ser>
        <c:axId val="66019554"/>
        <c:axId val="57305075"/>
      </c:scatterChart>
      <c:valAx>
        <c:axId val="6601955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Sales Price</a:t>
                </a:r>
              </a:p>
            </c:rich>
          </c:tx>
          <c:layout>
            <c:manualLayout>
              <c:xMode val="factor"/>
              <c:yMode val="factor"/>
              <c:x val="0.014"/>
              <c:y val="-0.001"/>
            </c:manualLayout>
          </c:layout>
          <c:overlay val="0"/>
          <c:spPr>
            <a:noFill/>
            <a:ln>
              <a:noFill/>
            </a:ln>
          </c:spPr>
        </c:title>
        <c:majorGridlines>
          <c:spPr>
            <a:ln w="3175">
              <a:solidFill>
                <a:srgbClr val="C0C0C0"/>
              </a:solidFill>
            </a:ln>
          </c:spPr>
        </c:majorGridlines>
        <c:delete val="0"/>
        <c:numFmt formatCode="_(\$* #,##0.00_);_(\$* \(#,##0.00\);_(\$* &quot;-&quot;??_);_(@_)" sourceLinked="0"/>
        <c:majorTickMark val="out"/>
        <c:minorTickMark val="none"/>
        <c:tickLblPos val="nextTo"/>
        <c:spPr>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crossAx val="57305075"/>
        <c:crosses val="autoZero"/>
        <c:crossBetween val="midCat"/>
        <c:dispUnits/>
      </c:valAx>
      <c:valAx>
        <c:axId val="57305075"/>
        <c:scaling>
          <c:orientation val="minMax"/>
        </c:scaling>
        <c:axPos val="l"/>
        <c:majorGridlines>
          <c:spPr>
            <a:ln w="3175">
              <a:solidFill>
                <a:srgbClr val="C0C0C0"/>
              </a:solidFill>
            </a:ln>
          </c:spPr>
        </c:majorGridlines>
        <c:delete val="0"/>
        <c:numFmt formatCode="_(\$* #,##0_);_(\$* \(#,##0\);_(\$* &quot;-&quot;??_);_(@_)" sourceLinked="0"/>
        <c:majorTickMark val="out"/>
        <c:minorTickMark val="none"/>
        <c:tickLblPos val="nextTo"/>
        <c:spPr>
          <a:ln w="3175">
            <a:solidFill>
              <a:srgbClr val="000000"/>
            </a:solidFill>
          </a:ln>
        </c:spPr>
        <c:crossAx val="66019554"/>
        <c:crosses val="autoZero"/>
        <c:crossBetween val="midCat"/>
        <c:dispUnits/>
      </c:valAx>
      <c:spPr>
        <a:noFill/>
        <a:ln>
          <a:noFill/>
        </a:ln>
      </c:spPr>
    </c:plotArea>
    <c:legend>
      <c:legendPos val="r"/>
      <c:legendEntry>
        <c:idx val="3"/>
        <c:delete val="1"/>
      </c:legendEntry>
      <c:layout>
        <c:manualLayout>
          <c:xMode val="edge"/>
          <c:yMode val="edge"/>
          <c:x val="0.13275"/>
          <c:y val="0.11725"/>
          <c:w val="0.264"/>
          <c:h val="0.2015"/>
        </c:manualLayout>
      </c:layout>
      <c:overlay val="0"/>
      <c:spPr>
        <a:solidFill>
          <a:srgbClr val="FFFFFF"/>
        </a:solidFill>
        <a:ln w="3175">
          <a:solidFill>
            <a:srgbClr val="C0C0C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chart" Target="/xl/charts/chart1.xml" /><Relationship Id="rId5" Type="http://schemas.openxmlformats.org/officeDocument/2006/relationships/hyperlink" Target="https://www.vertex42.com/ExcelTemplates/breakeven-analysis.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 Id="rId4"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8</xdr:col>
      <xdr:colOff>361950</xdr:colOff>
      <xdr:row>0</xdr:row>
      <xdr:rowOff>285750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181725" y="0"/>
          <a:ext cx="1343025" cy="285750"/>
        </a:xfrm>
        <a:prstGeom prst="rect">
          <a:avLst/>
        </a:prstGeom>
        <a:noFill/>
        <a:ln w="9525" cmpd="sng">
          <a:noFill/>
        </a:ln>
      </xdr:spPr>
    </xdr:pic>
    <xdr:clientData/>
  </xdr:twoCellAnchor>
  <xdr:twoCellAnchor>
    <xdr:from>
      <xdr:col>1</xdr:col>
      <xdr:colOff>0</xdr:colOff>
      <xdr:row>53</xdr:row>
      <xdr:rowOff>0</xdr:rowOff>
    </xdr:from>
    <xdr:to>
      <xdr:col>6</xdr:col>
      <xdr:colOff>0</xdr:colOff>
      <xdr:row>76</xdr:row>
      <xdr:rowOff>0</xdr:rowOff>
    </xdr:to>
    <xdr:graphicFrame>
      <xdr:nvGraphicFramePr>
        <xdr:cNvPr id="2" name="Chart 2"/>
        <xdr:cNvGraphicFramePr/>
      </xdr:nvGraphicFramePr>
      <xdr:xfrm>
        <a:off x="180975" y="9134475"/>
        <a:ext cx="5391150" cy="3819525"/>
      </xdr:xfrm>
      <a:graphic>
        <a:graphicData uri="http://schemas.openxmlformats.org/drawingml/2006/chart">
          <c:chart xmlns:c="http://schemas.openxmlformats.org/drawingml/2006/chart" r:id="rId4"/>
        </a:graphicData>
      </a:graphic>
    </xdr:graphicFrame>
    <xdr:clientData/>
  </xdr:twoCellAnchor>
  <xdr:twoCellAnchor>
    <xdr:from>
      <xdr:col>7</xdr:col>
      <xdr:colOff>38100</xdr:colOff>
      <xdr:row>5</xdr:row>
      <xdr:rowOff>95250</xdr:rowOff>
    </xdr:from>
    <xdr:to>
      <xdr:col>9</xdr:col>
      <xdr:colOff>504825</xdr:colOff>
      <xdr:row>11</xdr:row>
      <xdr:rowOff>38100</xdr:rowOff>
    </xdr:to>
    <xdr:sp>
      <xdr:nvSpPr>
        <xdr:cNvPr id="3" name="Rectangle 3">
          <a:hlinkClick r:id="rId5"/>
        </xdr:cNvPr>
        <xdr:cNvSpPr>
          <a:spLocks/>
        </xdr:cNvSpPr>
      </xdr:nvSpPr>
      <xdr:spPr>
        <a:xfrm>
          <a:off x="6219825" y="1095375"/>
          <a:ext cx="2057400" cy="1009650"/>
        </a:xfrm>
        <a:prstGeom prst="rect">
          <a:avLst/>
        </a:prstGeom>
        <a:solidFill>
          <a:srgbClr val="FFFFFF"/>
        </a:solidFill>
        <a:ln w="9525" cmpd="sng">
          <a:solidFill>
            <a:srgbClr val="000000"/>
          </a:solidFill>
          <a:headEnd type="none"/>
          <a:tailEnd type="none"/>
        </a:ln>
      </xdr:spPr>
      <xdr:txBody>
        <a:bodyPr vertOverflow="clip" wrap="square" lIns="91440" tIns="91440" rIns="91440" bIns="91440"/>
        <a:p>
          <a:pPr algn="l">
            <a:defRPr/>
          </a:pPr>
          <a:r>
            <a:rPr lang="en-US" cap="none" sz="1000" b="0" i="0" u="none" baseline="0">
              <a:solidFill>
                <a:srgbClr val="000000"/>
              </a:solidFill>
              <a:latin typeface="Arial"/>
              <a:ea typeface="Arial"/>
              <a:cs typeface="Arial"/>
            </a:rPr>
            <a:t>Visit the following page on Vertex42.com to purchase an unlocked copy of this template:
</a:t>
          </a:r>
          <a:r>
            <a:rPr lang="en-US" cap="none" sz="1000" b="0" i="0" u="none" baseline="0">
              <a:solidFill>
                <a:srgbClr val="0066CC"/>
              </a:solidFill>
              <a:latin typeface="Arial"/>
              <a:ea typeface="Arial"/>
              <a:cs typeface="Arial"/>
            </a:rPr>
            <a:t>https://www.vertex42.com/ExcelTemplates/breakeven-analysis.html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8</xdr:col>
      <xdr:colOff>361950</xdr:colOff>
      <xdr:row>0</xdr:row>
      <xdr:rowOff>285750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181725" y="0"/>
          <a:ext cx="1343025" cy="285750"/>
        </a:xfrm>
        <a:prstGeom prst="rect">
          <a:avLst/>
        </a:prstGeom>
        <a:noFill/>
        <a:ln w="9525" cmpd="sng">
          <a:noFill/>
        </a:ln>
      </xdr:spPr>
    </xdr:pic>
    <xdr:clientData/>
  </xdr:twoCellAnchor>
  <xdr:twoCellAnchor>
    <xdr:from>
      <xdr:col>1</xdr:col>
      <xdr:colOff>0</xdr:colOff>
      <xdr:row>55</xdr:row>
      <xdr:rowOff>0</xdr:rowOff>
    </xdr:from>
    <xdr:to>
      <xdr:col>6</xdr:col>
      <xdr:colOff>0</xdr:colOff>
      <xdr:row>78</xdr:row>
      <xdr:rowOff>0</xdr:rowOff>
    </xdr:to>
    <xdr:graphicFrame>
      <xdr:nvGraphicFramePr>
        <xdr:cNvPr id="2" name="Chart 2"/>
        <xdr:cNvGraphicFramePr/>
      </xdr:nvGraphicFramePr>
      <xdr:xfrm>
        <a:off x="180975" y="9439275"/>
        <a:ext cx="5391150" cy="381952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8</xdr:col>
      <xdr:colOff>361950</xdr:colOff>
      <xdr:row>0</xdr:row>
      <xdr:rowOff>285750</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181725" y="0"/>
          <a:ext cx="1343025"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breakeven-analysi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breakeven-analysis.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breakeven-analysis.html"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showGridLines="0" tabSelected="1" zoomScalePageLayoutView="0" workbookViewId="0" topLeftCell="A1">
      <selection activeCell="A1" sqref="A1"/>
    </sheetView>
  </sheetViews>
  <sheetFormatPr defaultColWidth="9.140625" defaultRowHeight="12.75"/>
  <cols>
    <col min="1" max="1" width="2.7109375" style="1" customWidth="1"/>
    <col min="2" max="2" width="9.8515625" style="1" customWidth="1"/>
    <col min="3" max="3" width="19.140625" style="1" customWidth="1"/>
    <col min="4" max="5" width="17.140625" style="1" customWidth="1"/>
    <col min="6" max="6" width="17.57421875" style="1" customWidth="1"/>
    <col min="7" max="7" width="9.140625" style="1" customWidth="1"/>
    <col min="8" max="8" width="14.7109375" style="1" customWidth="1"/>
    <col min="9" max="16384" width="9.140625" style="1" customWidth="1"/>
  </cols>
  <sheetData>
    <row r="1" spans="2:6" ht="23.25">
      <c r="B1" s="2" t="s">
        <v>71</v>
      </c>
      <c r="C1"/>
      <c r="D1"/>
      <c r="E1"/>
      <c r="F1" s="3" t="s">
        <v>7</v>
      </c>
    </row>
    <row r="2" spans="2:8" ht="12.75">
      <c r="B2" s="4" t="s">
        <v>17</v>
      </c>
      <c r="C2" s="5"/>
      <c r="D2" s="5"/>
      <c r="E2" s="5"/>
      <c r="F2" s="6" t="s">
        <v>23</v>
      </c>
      <c r="G2" s="5"/>
      <c r="H2" s="5" t="s">
        <v>69</v>
      </c>
    </row>
    <row r="3" spans="1:8" ht="12.75">
      <c r="A3" s="7"/>
      <c r="C3" s="8"/>
      <c r="D3" s="7"/>
      <c r="E3" s="7"/>
      <c r="F3" s="9"/>
      <c r="H3" s="10" t="s">
        <v>70</v>
      </c>
    </row>
    <row r="4" spans="2:8" ht="15">
      <c r="B4" s="11"/>
      <c r="D4" s="12" t="s">
        <v>86</v>
      </c>
      <c r="E4" s="97" t="s">
        <v>67</v>
      </c>
      <c r="F4" s="97"/>
      <c r="G4" s="5"/>
      <c r="H4" s="5" t="s">
        <v>85</v>
      </c>
    </row>
    <row r="5" spans="4:8" ht="15">
      <c r="D5" s="13" t="s">
        <v>44</v>
      </c>
      <c r="E5" s="14">
        <v>12</v>
      </c>
      <c r="G5" s="5"/>
      <c r="H5" s="5"/>
    </row>
    <row r="6" spans="4:8" ht="15">
      <c r="D6" s="13" t="s">
        <v>46</v>
      </c>
      <c r="E6" s="15">
        <f>F40</f>
        <v>100</v>
      </c>
      <c r="F6" s="16"/>
      <c r="G6" s="5"/>
      <c r="H6" s="5"/>
    </row>
    <row r="7" spans="4:8" ht="15">
      <c r="D7" s="13" t="s">
        <v>66</v>
      </c>
      <c r="E7" s="17">
        <f>F41</f>
        <v>1200</v>
      </c>
      <c r="F7" s="16"/>
      <c r="G7" s="5"/>
      <c r="H7" s="5"/>
    </row>
    <row r="8" spans="4:8" ht="12.75">
      <c r="D8" s="5"/>
      <c r="E8" s="5"/>
      <c r="F8" s="18" t="s">
        <v>8</v>
      </c>
      <c r="G8" s="5"/>
      <c r="H8" s="5"/>
    </row>
    <row r="9" spans="2:8" ht="15.75">
      <c r="B9" s="19" t="s">
        <v>1</v>
      </c>
      <c r="C9" s="20"/>
      <c r="D9" s="20"/>
      <c r="E9" s="20"/>
      <c r="F9" s="20"/>
      <c r="G9" s="21"/>
      <c r="H9" s="21"/>
    </row>
    <row r="10" spans="2:8" ht="12.75">
      <c r="B10" s="22"/>
      <c r="C10" s="23" t="s">
        <v>10</v>
      </c>
      <c r="D10" s="22"/>
      <c r="E10" s="22"/>
      <c r="F10" s="24">
        <v>1000</v>
      </c>
      <c r="G10" s="5"/>
      <c r="H10" s="5"/>
    </row>
    <row r="11" spans="2:8" ht="12.75">
      <c r="B11" s="22"/>
      <c r="C11" s="23" t="s">
        <v>18</v>
      </c>
      <c r="D11" s="22"/>
      <c r="E11" s="22"/>
      <c r="F11" s="24"/>
      <c r="G11" s="5"/>
      <c r="H11" s="5"/>
    </row>
    <row r="12" spans="2:7" ht="12.75">
      <c r="B12" s="22"/>
      <c r="C12" s="22" t="s">
        <v>12</v>
      </c>
      <c r="D12" s="22"/>
      <c r="E12" s="22"/>
      <c r="F12" s="24"/>
      <c r="G12" s="25"/>
    </row>
    <row r="13" spans="2:8" ht="12.75">
      <c r="B13" s="22"/>
      <c r="C13" s="23" t="s">
        <v>19</v>
      </c>
      <c r="D13" s="22"/>
      <c r="E13" s="22"/>
      <c r="F13" s="24"/>
      <c r="G13" s="5"/>
      <c r="H13" s="5"/>
    </row>
    <row r="14" spans="2:8" ht="12.75">
      <c r="B14" s="22"/>
      <c r="C14" s="23" t="s">
        <v>13</v>
      </c>
      <c r="D14" s="22"/>
      <c r="E14" s="22"/>
      <c r="F14" s="24"/>
      <c r="G14" s="5"/>
      <c r="H14" s="5"/>
    </row>
    <row r="15" spans="2:8" ht="12.75">
      <c r="B15" s="22"/>
      <c r="C15" s="23" t="s">
        <v>35</v>
      </c>
      <c r="D15" s="22"/>
      <c r="E15" s="22"/>
      <c r="F15" s="24"/>
      <c r="G15" s="5"/>
      <c r="H15" s="5"/>
    </row>
    <row r="16" spans="2:8" ht="12.75">
      <c r="B16" s="22"/>
      <c r="C16" s="22" t="s">
        <v>22</v>
      </c>
      <c r="D16" s="22"/>
      <c r="E16" s="22"/>
      <c r="F16" s="24"/>
      <c r="G16" s="5"/>
      <c r="H16" s="5"/>
    </row>
    <row r="17" spans="2:7" ht="12.75">
      <c r="B17" s="22"/>
      <c r="C17" s="22" t="s">
        <v>14</v>
      </c>
      <c r="D17" s="22"/>
      <c r="E17" s="22"/>
      <c r="F17" s="24"/>
      <c r="G17" s="25"/>
    </row>
    <row r="18" spans="2:8" ht="12.75">
      <c r="B18" s="22"/>
      <c r="C18" s="23" t="s">
        <v>21</v>
      </c>
      <c r="D18" s="22"/>
      <c r="E18" s="22"/>
      <c r="F18" s="24"/>
      <c r="G18" s="5"/>
      <c r="H18" s="5"/>
    </row>
    <row r="19" spans="2:7" ht="12.75">
      <c r="B19" s="22"/>
      <c r="C19" s="22" t="s">
        <v>20</v>
      </c>
      <c r="D19" s="22"/>
      <c r="E19" s="22"/>
      <c r="F19" s="24"/>
      <c r="G19" s="25"/>
    </row>
    <row r="20" spans="2:7" ht="12.75">
      <c r="B20" s="22"/>
      <c r="C20" s="22" t="s">
        <v>15</v>
      </c>
      <c r="D20" s="22"/>
      <c r="E20" s="22"/>
      <c r="F20" s="24"/>
      <c r="G20" s="25"/>
    </row>
    <row r="21" spans="2:8" ht="12.75">
      <c r="B21" s="22"/>
      <c r="C21" s="23" t="s">
        <v>24</v>
      </c>
      <c r="D21" s="22"/>
      <c r="E21" s="22"/>
      <c r="F21" s="24"/>
      <c r="G21" s="5"/>
      <c r="H21" s="5"/>
    </row>
    <row r="22" spans="2:8" ht="15.75">
      <c r="B22" s="26" t="s">
        <v>25</v>
      </c>
      <c r="C22" s="27"/>
      <c r="D22" s="27"/>
      <c r="E22" s="28"/>
      <c r="F22" s="29">
        <f>SUM(F10:F21)</f>
        <v>1000</v>
      </c>
      <c r="G22" s="5"/>
      <c r="H22" s="5"/>
    </row>
    <row r="23" spans="2:8" ht="12.75">
      <c r="B23" s="22"/>
      <c r="C23" s="23"/>
      <c r="D23" s="22"/>
      <c r="E23" s="22"/>
      <c r="F23" s="30"/>
      <c r="G23" s="5"/>
      <c r="H23" s="5"/>
    </row>
    <row r="24" spans="2:8" ht="15.75">
      <c r="B24" s="19" t="s">
        <v>2</v>
      </c>
      <c r="C24" s="20"/>
      <c r="D24" s="20"/>
      <c r="E24" s="20"/>
      <c r="F24" s="20"/>
      <c r="G24" s="21"/>
      <c r="H24" s="21"/>
    </row>
    <row r="25" spans="2:8" ht="12.75">
      <c r="B25" s="31" t="s">
        <v>28</v>
      </c>
      <c r="D25" s="31"/>
      <c r="E25" s="32"/>
      <c r="F25" s="32"/>
      <c r="G25" s="5"/>
      <c r="H25" s="5"/>
    </row>
    <row r="26" spans="2:8" ht="12.75">
      <c r="B26" s="22"/>
      <c r="C26" s="23" t="s">
        <v>84</v>
      </c>
      <c r="D26" s="22"/>
      <c r="E26" s="24">
        <v>1</v>
      </c>
      <c r="F26" s="22" t="s">
        <v>0</v>
      </c>
      <c r="G26" s="5"/>
      <c r="H26" s="5"/>
    </row>
    <row r="27" spans="2:8" ht="12.75">
      <c r="B27" s="22"/>
      <c r="C27" s="23" t="s">
        <v>26</v>
      </c>
      <c r="D27" s="22"/>
      <c r="E27" s="24"/>
      <c r="F27" s="22" t="s">
        <v>0</v>
      </c>
      <c r="G27" s="5"/>
      <c r="H27" s="5"/>
    </row>
    <row r="28" spans="2:8" ht="12.75">
      <c r="B28" s="22"/>
      <c r="C28" s="23" t="s">
        <v>34</v>
      </c>
      <c r="D28" s="22"/>
      <c r="E28" s="24"/>
      <c r="F28" s="22" t="s">
        <v>0</v>
      </c>
      <c r="G28" s="5"/>
      <c r="H28" s="5"/>
    </row>
    <row r="29" spans="2:8" ht="12.75">
      <c r="B29" s="22"/>
      <c r="C29" s="23" t="s">
        <v>24</v>
      </c>
      <c r="D29" s="22"/>
      <c r="E29" s="24"/>
      <c r="F29" s="22" t="s">
        <v>0</v>
      </c>
      <c r="G29" s="5"/>
      <c r="H29" s="5"/>
    </row>
    <row r="30" spans="2:8" ht="12.75">
      <c r="B30" s="22"/>
      <c r="C30" s="23"/>
      <c r="D30" s="33" t="s">
        <v>27</v>
      </c>
      <c r="E30" s="34">
        <f>SUM(E26:E29)</f>
        <v>1</v>
      </c>
      <c r="F30" s="22"/>
      <c r="G30" s="5"/>
      <c r="H30" s="5"/>
    </row>
    <row r="31" spans="2:8" ht="12.75">
      <c r="B31" s="31" t="s">
        <v>29</v>
      </c>
      <c r="D31" s="31"/>
      <c r="E31" s="32"/>
      <c r="F31" s="22"/>
      <c r="G31" s="5"/>
      <c r="H31" s="5"/>
    </row>
    <row r="32" spans="2:8" ht="12.75">
      <c r="B32" s="22"/>
      <c r="C32" s="23" t="s">
        <v>11</v>
      </c>
      <c r="D32" s="22"/>
      <c r="E32" s="35">
        <v>0.075</v>
      </c>
      <c r="F32" s="22" t="s">
        <v>0</v>
      </c>
      <c r="G32" s="5"/>
      <c r="H32" s="5"/>
    </row>
    <row r="33" spans="2:8" ht="12.75">
      <c r="B33" s="22"/>
      <c r="C33" s="23" t="s">
        <v>24</v>
      </c>
      <c r="D33" s="22"/>
      <c r="E33" s="35"/>
      <c r="F33" s="22" t="s">
        <v>0</v>
      </c>
      <c r="G33" s="5"/>
      <c r="H33" s="5"/>
    </row>
    <row r="34" spans="2:8" ht="12.75">
      <c r="B34" s="22"/>
      <c r="C34" s="23"/>
      <c r="D34" s="33" t="s">
        <v>27</v>
      </c>
      <c r="E34" s="36">
        <f>SUM(E32:E33)</f>
        <v>0.075</v>
      </c>
      <c r="F34" s="22"/>
      <c r="G34" s="5"/>
      <c r="H34" s="5"/>
    </row>
    <row r="35" spans="2:8" ht="15.75">
      <c r="B35" s="26" t="s">
        <v>30</v>
      </c>
      <c r="C35" s="27"/>
      <c r="D35" s="27"/>
      <c r="E35" s="37"/>
      <c r="F35" s="29">
        <f>E30+E34*E5</f>
        <v>1.9</v>
      </c>
      <c r="G35" s="5"/>
      <c r="H35" s="5"/>
    </row>
    <row r="36" spans="2:6" ht="12.75">
      <c r="B36" s="22"/>
      <c r="C36" s="22" t="s">
        <v>39</v>
      </c>
      <c r="D36" s="22"/>
      <c r="E36" s="22"/>
      <c r="F36" s="38">
        <f>E5-F35</f>
        <v>10.1</v>
      </c>
    </row>
    <row r="37" spans="2:6" ht="12.75">
      <c r="B37" s="22"/>
      <c r="C37" s="22" t="s">
        <v>38</v>
      </c>
      <c r="D37" s="22"/>
      <c r="E37" s="22"/>
      <c r="F37" s="39">
        <f>F36/E5</f>
        <v>0.8416666666666667</v>
      </c>
    </row>
    <row r="38" spans="2:6" ht="12.75">
      <c r="B38" s="22"/>
      <c r="C38" s="22"/>
      <c r="D38" s="22"/>
      <c r="E38" s="22"/>
      <c r="F38" s="39"/>
    </row>
    <row r="39" spans="2:8" ht="15.75">
      <c r="B39" s="19" t="s">
        <v>5</v>
      </c>
      <c r="C39" s="20"/>
      <c r="D39" s="20"/>
      <c r="E39" s="20"/>
      <c r="F39" s="20"/>
      <c r="G39" s="21"/>
      <c r="H39" s="21"/>
    </row>
    <row r="40" spans="2:6" ht="15.75">
      <c r="B40" s="26" t="s">
        <v>68</v>
      </c>
      <c r="C40" s="27"/>
      <c r="D40" s="37" t="s">
        <v>55</v>
      </c>
      <c r="E40" s="40"/>
      <c r="F40" s="41">
        <f>ROUNDUP(F22/F36,0)</f>
        <v>100</v>
      </c>
    </row>
    <row r="41" spans="2:6" ht="15.75">
      <c r="B41" s="26" t="s">
        <v>43</v>
      </c>
      <c r="C41" s="27"/>
      <c r="D41" s="37" t="s">
        <v>45</v>
      </c>
      <c r="E41" s="40"/>
      <c r="F41" s="42">
        <f>F40*E5</f>
        <v>1200</v>
      </c>
    </row>
    <row r="42" spans="2:6" ht="12.75">
      <c r="B42" s="22"/>
      <c r="C42" s="22"/>
      <c r="D42" s="22"/>
      <c r="E42" s="22"/>
      <c r="F42" s="22"/>
    </row>
    <row r="43" spans="2:8" ht="15.75">
      <c r="B43" s="19" t="s">
        <v>41</v>
      </c>
      <c r="C43" s="20"/>
      <c r="D43" s="20"/>
      <c r="E43" s="20"/>
      <c r="F43" s="20"/>
      <c r="G43" s="21"/>
      <c r="H43" s="21"/>
    </row>
    <row r="44" spans="2:8" ht="12.75">
      <c r="B44" s="43" t="s">
        <v>31</v>
      </c>
      <c r="C44" s="43"/>
      <c r="D44" s="43"/>
      <c r="E44" s="28"/>
      <c r="F44" s="24">
        <v>0</v>
      </c>
      <c r="G44" s="5"/>
      <c r="H44" s="5"/>
    </row>
    <row r="45" spans="2:6" ht="12.75">
      <c r="B45" s="44"/>
      <c r="C45" s="44"/>
      <c r="D45" s="44"/>
      <c r="E45" s="44"/>
      <c r="F45" s="44"/>
    </row>
    <row r="46" spans="2:6" ht="12.75">
      <c r="B46" s="43" t="s">
        <v>54</v>
      </c>
      <c r="C46" s="27"/>
      <c r="D46" s="27"/>
      <c r="E46" s="44"/>
      <c r="F46" s="45">
        <f>ROUNDUP((F22+F44)/(E5-F35),0)</f>
        <v>100</v>
      </c>
    </row>
    <row r="47" spans="2:6" ht="12.75">
      <c r="B47" s="43" t="s">
        <v>42</v>
      </c>
      <c r="C47" s="27"/>
      <c r="D47" s="27"/>
      <c r="E47" s="44"/>
      <c r="F47" s="46">
        <f>(F22+F44)/F37</f>
        <v>1188.118811881188</v>
      </c>
    </row>
    <row r="48" spans="2:8" ht="12.75">
      <c r="B48" s="44"/>
      <c r="C48" s="43" t="s">
        <v>52</v>
      </c>
      <c r="D48" s="43"/>
      <c r="E48" s="28"/>
      <c r="F48" s="47">
        <f>F44/F47</f>
        <v>0</v>
      </c>
      <c r="G48" s="5"/>
      <c r="H48" s="5"/>
    </row>
    <row r="49" spans="2:6" ht="12.75">
      <c r="B49" s="22"/>
      <c r="C49" s="22"/>
      <c r="D49" s="22"/>
      <c r="E49" s="22"/>
      <c r="F49" s="22"/>
    </row>
    <row r="50" spans="2:8" ht="12.75">
      <c r="B50" s="43" t="s">
        <v>33</v>
      </c>
      <c r="C50" s="43"/>
      <c r="D50" s="43"/>
      <c r="E50" s="28"/>
      <c r="F50" s="48">
        <v>0.25</v>
      </c>
      <c r="G50" s="5"/>
      <c r="H50" s="5"/>
    </row>
    <row r="51" spans="2:8" ht="12.75">
      <c r="B51" s="22"/>
      <c r="C51" s="43" t="s">
        <v>40</v>
      </c>
      <c r="D51" s="43"/>
      <c r="E51" s="28"/>
      <c r="F51" s="34">
        <f>(1-F50)*F44</f>
        <v>0</v>
      </c>
      <c r="G51" s="5"/>
      <c r="H51" s="5"/>
    </row>
    <row r="52" spans="2:8" ht="12.75">
      <c r="B52" s="22"/>
      <c r="C52" s="43" t="s">
        <v>53</v>
      </c>
      <c r="D52" s="43"/>
      <c r="E52" s="28"/>
      <c r="F52" s="47">
        <f>F51/F47</f>
        <v>0</v>
      </c>
      <c r="G52" s="5"/>
      <c r="H52" s="5"/>
    </row>
    <row r="54" spans="2:8" ht="18">
      <c r="B54" s="49" t="s">
        <v>32</v>
      </c>
      <c r="C54" s="49"/>
      <c r="D54" s="49"/>
      <c r="E54" s="50"/>
      <c r="F54" s="49"/>
      <c r="G54" s="21"/>
      <c r="H54" s="21"/>
    </row>
    <row r="55" spans="2:6" ht="15">
      <c r="B55" s="51" t="s">
        <v>36</v>
      </c>
      <c r="C55" s="51" t="s">
        <v>6</v>
      </c>
      <c r="D55" s="51" t="s">
        <v>4</v>
      </c>
      <c r="E55" s="51" t="s">
        <v>3</v>
      </c>
      <c r="F55" s="51" t="s">
        <v>37</v>
      </c>
    </row>
    <row r="56" spans="2:6" ht="12.75">
      <c r="B56" s="52">
        <v>0</v>
      </c>
      <c r="C56" s="53">
        <f aca="true" t="shared" si="0" ref="C56:C76">$F$22</f>
        <v>1000</v>
      </c>
      <c r="D56" s="53">
        <f aca="true" t="shared" si="1" ref="D56:D76">C56+$F$35*B56</f>
        <v>1000</v>
      </c>
      <c r="E56" s="53">
        <f aca="true" t="shared" si="2" ref="E56:E76">B56*$E$5</f>
        <v>0</v>
      </c>
      <c r="F56" s="54">
        <f>E56-D56</f>
        <v>-1000</v>
      </c>
    </row>
    <row r="57" spans="2:6" ht="12.75">
      <c r="B57" s="52">
        <f aca="true" t="shared" si="3" ref="B57:B76">$F$40*2/20+B56</f>
        <v>10</v>
      </c>
      <c r="C57" s="53">
        <f t="shared" si="0"/>
        <v>1000</v>
      </c>
      <c r="D57" s="53">
        <f t="shared" si="1"/>
        <v>1019</v>
      </c>
      <c r="E57" s="53">
        <f t="shared" si="2"/>
        <v>120</v>
      </c>
      <c r="F57" s="54">
        <f aca="true" t="shared" si="4" ref="F57:F76">E57-D57</f>
        <v>-899</v>
      </c>
    </row>
    <row r="58" spans="2:6" ht="12.75">
      <c r="B58" s="52">
        <f t="shared" si="3"/>
        <v>20</v>
      </c>
      <c r="C58" s="55">
        <f t="shared" si="0"/>
        <v>1000</v>
      </c>
      <c r="D58" s="53">
        <f t="shared" si="1"/>
        <v>1038</v>
      </c>
      <c r="E58" s="53">
        <f t="shared" si="2"/>
        <v>240</v>
      </c>
      <c r="F58" s="54">
        <f t="shared" si="4"/>
        <v>-798</v>
      </c>
    </row>
    <row r="59" spans="2:6" ht="12.75">
      <c r="B59" s="52">
        <f t="shared" si="3"/>
        <v>30</v>
      </c>
      <c r="C59" s="55">
        <f t="shared" si="0"/>
        <v>1000</v>
      </c>
      <c r="D59" s="53">
        <f t="shared" si="1"/>
        <v>1057</v>
      </c>
      <c r="E59" s="53">
        <f t="shared" si="2"/>
        <v>360</v>
      </c>
      <c r="F59" s="54">
        <f t="shared" si="4"/>
        <v>-697</v>
      </c>
    </row>
    <row r="60" spans="2:6" ht="12.75">
      <c r="B60" s="52">
        <f t="shared" si="3"/>
        <v>40</v>
      </c>
      <c r="C60" s="55">
        <f t="shared" si="0"/>
        <v>1000</v>
      </c>
      <c r="D60" s="53">
        <f t="shared" si="1"/>
        <v>1076</v>
      </c>
      <c r="E60" s="53">
        <f t="shared" si="2"/>
        <v>480</v>
      </c>
      <c r="F60" s="54">
        <f t="shared" si="4"/>
        <v>-596</v>
      </c>
    </row>
    <row r="61" spans="2:6" ht="12.75">
      <c r="B61" s="52">
        <f t="shared" si="3"/>
        <v>50</v>
      </c>
      <c r="C61" s="55">
        <f t="shared" si="0"/>
        <v>1000</v>
      </c>
      <c r="D61" s="53">
        <f t="shared" si="1"/>
        <v>1095</v>
      </c>
      <c r="E61" s="53">
        <f t="shared" si="2"/>
        <v>600</v>
      </c>
      <c r="F61" s="54">
        <f t="shared" si="4"/>
        <v>-495</v>
      </c>
    </row>
    <row r="62" spans="2:6" ht="12.75">
      <c r="B62" s="52">
        <f t="shared" si="3"/>
        <v>60</v>
      </c>
      <c r="C62" s="55">
        <f t="shared" si="0"/>
        <v>1000</v>
      </c>
      <c r="D62" s="53">
        <f t="shared" si="1"/>
        <v>1114</v>
      </c>
      <c r="E62" s="53">
        <f t="shared" si="2"/>
        <v>720</v>
      </c>
      <c r="F62" s="54">
        <f t="shared" si="4"/>
        <v>-394</v>
      </c>
    </row>
    <row r="63" spans="2:6" ht="12.75">
      <c r="B63" s="52">
        <f t="shared" si="3"/>
        <v>70</v>
      </c>
      <c r="C63" s="55">
        <f t="shared" si="0"/>
        <v>1000</v>
      </c>
      <c r="D63" s="53">
        <f t="shared" si="1"/>
        <v>1133</v>
      </c>
      <c r="E63" s="53">
        <f t="shared" si="2"/>
        <v>840</v>
      </c>
      <c r="F63" s="54">
        <f t="shared" si="4"/>
        <v>-293</v>
      </c>
    </row>
    <row r="64" spans="2:6" ht="12.75">
      <c r="B64" s="52">
        <f t="shared" si="3"/>
        <v>80</v>
      </c>
      <c r="C64" s="55">
        <f t="shared" si="0"/>
        <v>1000</v>
      </c>
      <c r="D64" s="53">
        <f t="shared" si="1"/>
        <v>1152</v>
      </c>
      <c r="E64" s="53">
        <f t="shared" si="2"/>
        <v>960</v>
      </c>
      <c r="F64" s="54">
        <f t="shared" si="4"/>
        <v>-192</v>
      </c>
    </row>
    <row r="65" spans="2:6" ht="12.75">
      <c r="B65" s="52">
        <f t="shared" si="3"/>
        <v>90</v>
      </c>
      <c r="C65" s="55">
        <f t="shared" si="0"/>
        <v>1000</v>
      </c>
      <c r="D65" s="53">
        <f t="shared" si="1"/>
        <v>1171</v>
      </c>
      <c r="E65" s="53">
        <f t="shared" si="2"/>
        <v>1080</v>
      </c>
      <c r="F65" s="54">
        <f t="shared" si="4"/>
        <v>-91</v>
      </c>
    </row>
    <row r="66" spans="2:6" ht="12.75">
      <c r="B66" s="52">
        <f t="shared" si="3"/>
        <v>100</v>
      </c>
      <c r="C66" s="55">
        <f t="shared" si="0"/>
        <v>1000</v>
      </c>
      <c r="D66" s="53">
        <f t="shared" si="1"/>
        <v>1190</v>
      </c>
      <c r="E66" s="53">
        <f t="shared" si="2"/>
        <v>1200</v>
      </c>
      <c r="F66" s="54">
        <f t="shared" si="4"/>
        <v>10</v>
      </c>
    </row>
    <row r="67" spans="2:6" ht="12.75">
      <c r="B67" s="52">
        <f t="shared" si="3"/>
        <v>110</v>
      </c>
      <c r="C67" s="55">
        <f t="shared" si="0"/>
        <v>1000</v>
      </c>
      <c r="D67" s="53">
        <f t="shared" si="1"/>
        <v>1209</v>
      </c>
      <c r="E67" s="53">
        <f t="shared" si="2"/>
        <v>1320</v>
      </c>
      <c r="F67" s="54">
        <f t="shared" si="4"/>
        <v>111</v>
      </c>
    </row>
    <row r="68" spans="2:6" ht="12.75">
      <c r="B68" s="52">
        <f t="shared" si="3"/>
        <v>120</v>
      </c>
      <c r="C68" s="55">
        <f t="shared" si="0"/>
        <v>1000</v>
      </c>
      <c r="D68" s="53">
        <f t="shared" si="1"/>
        <v>1228</v>
      </c>
      <c r="E68" s="53">
        <f t="shared" si="2"/>
        <v>1440</v>
      </c>
      <c r="F68" s="54">
        <f t="shared" si="4"/>
        <v>212</v>
      </c>
    </row>
    <row r="69" spans="2:6" ht="12.75">
      <c r="B69" s="52">
        <f t="shared" si="3"/>
        <v>130</v>
      </c>
      <c r="C69" s="55">
        <f t="shared" si="0"/>
        <v>1000</v>
      </c>
      <c r="D69" s="53">
        <f t="shared" si="1"/>
        <v>1247</v>
      </c>
      <c r="E69" s="53">
        <f t="shared" si="2"/>
        <v>1560</v>
      </c>
      <c r="F69" s="54">
        <f t="shared" si="4"/>
        <v>313</v>
      </c>
    </row>
    <row r="70" spans="2:6" ht="12.75">
      <c r="B70" s="52">
        <f t="shared" si="3"/>
        <v>140</v>
      </c>
      <c r="C70" s="55">
        <f t="shared" si="0"/>
        <v>1000</v>
      </c>
      <c r="D70" s="53">
        <f t="shared" si="1"/>
        <v>1266</v>
      </c>
      <c r="E70" s="53">
        <f t="shared" si="2"/>
        <v>1680</v>
      </c>
      <c r="F70" s="54">
        <f t="shared" si="4"/>
        <v>414</v>
      </c>
    </row>
    <row r="71" spans="2:6" ht="12.75">
      <c r="B71" s="52">
        <f t="shared" si="3"/>
        <v>150</v>
      </c>
      <c r="C71" s="55">
        <f t="shared" si="0"/>
        <v>1000</v>
      </c>
      <c r="D71" s="53">
        <f t="shared" si="1"/>
        <v>1285</v>
      </c>
      <c r="E71" s="53">
        <f t="shared" si="2"/>
        <v>1800</v>
      </c>
      <c r="F71" s="54">
        <f t="shared" si="4"/>
        <v>515</v>
      </c>
    </row>
    <row r="72" spans="2:6" ht="12.75">
      <c r="B72" s="52">
        <f t="shared" si="3"/>
        <v>160</v>
      </c>
      <c r="C72" s="55">
        <f t="shared" si="0"/>
        <v>1000</v>
      </c>
      <c r="D72" s="53">
        <f t="shared" si="1"/>
        <v>1304</v>
      </c>
      <c r="E72" s="53">
        <f t="shared" si="2"/>
        <v>1920</v>
      </c>
      <c r="F72" s="54">
        <f t="shared" si="4"/>
        <v>616</v>
      </c>
    </row>
    <row r="73" spans="2:6" ht="12.75">
      <c r="B73" s="52">
        <f t="shared" si="3"/>
        <v>170</v>
      </c>
      <c r="C73" s="55">
        <f t="shared" si="0"/>
        <v>1000</v>
      </c>
      <c r="D73" s="53">
        <f t="shared" si="1"/>
        <v>1323</v>
      </c>
      <c r="E73" s="53">
        <f t="shared" si="2"/>
        <v>2040</v>
      </c>
      <c r="F73" s="54">
        <f t="shared" si="4"/>
        <v>717</v>
      </c>
    </row>
    <row r="74" spans="2:6" ht="12.75">
      <c r="B74" s="52">
        <f t="shared" si="3"/>
        <v>180</v>
      </c>
      <c r="C74" s="55">
        <f t="shared" si="0"/>
        <v>1000</v>
      </c>
      <c r="D74" s="53">
        <f t="shared" si="1"/>
        <v>1342</v>
      </c>
      <c r="E74" s="53">
        <f t="shared" si="2"/>
        <v>2160</v>
      </c>
      <c r="F74" s="54">
        <f t="shared" si="4"/>
        <v>818</v>
      </c>
    </row>
    <row r="75" spans="2:6" ht="12.75">
      <c r="B75" s="52">
        <f t="shared" si="3"/>
        <v>190</v>
      </c>
      <c r="C75" s="55">
        <f t="shared" si="0"/>
        <v>1000</v>
      </c>
      <c r="D75" s="53">
        <f t="shared" si="1"/>
        <v>1361</v>
      </c>
      <c r="E75" s="53">
        <f t="shared" si="2"/>
        <v>2280</v>
      </c>
      <c r="F75" s="54">
        <f t="shared" si="4"/>
        <v>919</v>
      </c>
    </row>
    <row r="76" spans="2:6" ht="12.75">
      <c r="B76" s="52">
        <f t="shared" si="3"/>
        <v>200</v>
      </c>
      <c r="C76" s="55">
        <f t="shared" si="0"/>
        <v>1000</v>
      </c>
      <c r="D76" s="53">
        <f t="shared" si="1"/>
        <v>1380</v>
      </c>
      <c r="E76" s="53">
        <f t="shared" si="2"/>
        <v>2400</v>
      </c>
      <c r="F76" s="54">
        <f t="shared" si="4"/>
        <v>1020</v>
      </c>
    </row>
  </sheetData>
  <sheetProtection password="8385" sheet="1" objects="1" scenarios="1"/>
  <mergeCells count="1">
    <mergeCell ref="E4:F4"/>
  </mergeCells>
  <hyperlinks>
    <hyperlink ref="H3" r:id="rId1" display="HELP"/>
  </hyperlinks>
  <printOptions horizontalCentered="1"/>
  <pageMargins left="0.75" right="0.75" top="0.5" bottom="0.5" header="0.5" footer="0.25"/>
  <pageSetup fitToHeight="0" fitToWidth="1" horizontalDpi="600" verticalDpi="600" orientation="portrait" r:id="rId3"/>
  <rowBreaks count="1" manualBreakCount="1">
    <brk id="52" min="1" max="5"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B1:I78"/>
  <sheetViews>
    <sheetView showGridLines="0" zoomScalePageLayoutView="0" workbookViewId="0" topLeftCell="A1">
      <selection activeCell="B2" sqref="B2"/>
    </sheetView>
  </sheetViews>
  <sheetFormatPr defaultColWidth="9.140625" defaultRowHeight="12.75"/>
  <cols>
    <col min="1" max="1" width="2.7109375" style="1" customWidth="1"/>
    <col min="2" max="2" width="9.8515625" style="1" customWidth="1"/>
    <col min="3" max="3" width="19.140625" style="1" customWidth="1"/>
    <col min="4" max="5" width="17.140625" style="1" customWidth="1"/>
    <col min="6" max="6" width="17.57421875" style="1" customWidth="1"/>
    <col min="7" max="7" width="9.140625" style="1" customWidth="1"/>
    <col min="8" max="8" width="14.7109375" style="1" customWidth="1"/>
    <col min="9" max="16384" width="9.140625" style="1" customWidth="1"/>
  </cols>
  <sheetData>
    <row r="1" spans="2:6" ht="23.25">
      <c r="B1" s="56" t="s">
        <v>87</v>
      </c>
      <c r="C1"/>
      <c r="D1"/>
      <c r="E1"/>
      <c r="F1" s="3" t="s">
        <v>7</v>
      </c>
    </row>
    <row r="2" spans="2:8" ht="12.75">
      <c r="B2" s="4" t="s">
        <v>17</v>
      </c>
      <c r="C2" s="5"/>
      <c r="D2" s="5"/>
      <c r="E2" s="5"/>
      <c r="F2" s="6" t="s">
        <v>23</v>
      </c>
      <c r="G2" s="5"/>
      <c r="H2" s="5" t="s">
        <v>69</v>
      </c>
    </row>
    <row r="3" spans="3:8" ht="12.75">
      <c r="C3" s="8"/>
      <c r="D3" s="57"/>
      <c r="E3" s="57"/>
      <c r="H3" s="10" t="s">
        <v>70</v>
      </c>
    </row>
    <row r="4" spans="2:8" ht="15">
      <c r="B4" s="11"/>
      <c r="D4" s="12" t="s">
        <v>86</v>
      </c>
      <c r="E4" s="97" t="s">
        <v>67</v>
      </c>
      <c r="F4" s="97"/>
      <c r="G4" s="5"/>
      <c r="H4" s="5" t="s">
        <v>85</v>
      </c>
    </row>
    <row r="5" spans="4:8" ht="15">
      <c r="D5" s="13" t="s">
        <v>72</v>
      </c>
      <c r="E5" s="58">
        <v>100</v>
      </c>
      <c r="G5" s="5"/>
      <c r="H5" s="5"/>
    </row>
    <row r="6" spans="4:8" ht="15">
      <c r="D6" s="13" t="s">
        <v>73</v>
      </c>
      <c r="E6" s="59">
        <f>F42</f>
        <v>11.89189189189189</v>
      </c>
      <c r="F6" s="1" t="s">
        <v>0</v>
      </c>
      <c r="G6" s="5"/>
      <c r="H6" s="5"/>
    </row>
    <row r="7" spans="4:8" ht="15">
      <c r="D7" s="13" t="s">
        <v>66</v>
      </c>
      <c r="E7" s="59">
        <f>F43</f>
        <v>1189.189189189189</v>
      </c>
      <c r="G7" s="5"/>
      <c r="H7" s="5"/>
    </row>
    <row r="8" spans="4:8" ht="12.75">
      <c r="D8" s="5"/>
      <c r="E8" s="5"/>
      <c r="F8" s="18" t="s">
        <v>8</v>
      </c>
      <c r="G8" s="5"/>
      <c r="H8" s="5"/>
    </row>
    <row r="9" spans="2:8" ht="15.75">
      <c r="B9" s="60" t="s">
        <v>1</v>
      </c>
      <c r="C9" s="61"/>
      <c r="D9" s="61"/>
      <c r="E9" s="61"/>
      <c r="F9" s="61"/>
      <c r="G9" s="21"/>
      <c r="H9" s="21"/>
    </row>
    <row r="10" spans="2:8" ht="12.75">
      <c r="B10" s="22"/>
      <c r="C10" s="23" t="s">
        <v>10</v>
      </c>
      <c r="D10" s="22"/>
      <c r="E10" s="22"/>
      <c r="F10" s="24">
        <v>1000</v>
      </c>
      <c r="G10" s="5"/>
      <c r="H10" s="5"/>
    </row>
    <row r="11" spans="2:8" ht="12.75">
      <c r="B11" s="22"/>
      <c r="C11" s="23" t="s">
        <v>18</v>
      </c>
      <c r="D11" s="22"/>
      <c r="E11" s="22"/>
      <c r="F11" s="24"/>
      <c r="G11" s="5"/>
      <c r="H11" s="5"/>
    </row>
    <row r="12" spans="2:7" ht="12.75">
      <c r="B12" s="22"/>
      <c r="C12" s="22" t="s">
        <v>12</v>
      </c>
      <c r="D12" s="22"/>
      <c r="E12" s="22"/>
      <c r="F12" s="24"/>
      <c r="G12" s="25"/>
    </row>
    <row r="13" spans="2:8" ht="12.75">
      <c r="B13" s="22"/>
      <c r="C13" s="23" t="s">
        <v>19</v>
      </c>
      <c r="D13" s="22"/>
      <c r="E13" s="22"/>
      <c r="F13" s="24"/>
      <c r="G13" s="5"/>
      <c r="H13" s="5"/>
    </row>
    <row r="14" spans="2:8" ht="12.75">
      <c r="B14" s="22"/>
      <c r="C14" s="23" t="s">
        <v>13</v>
      </c>
      <c r="D14" s="22"/>
      <c r="E14" s="22"/>
      <c r="F14" s="24"/>
      <c r="G14" s="5"/>
      <c r="H14" s="5"/>
    </row>
    <row r="15" spans="2:8" ht="12.75">
      <c r="B15" s="22"/>
      <c r="C15" s="23" t="s">
        <v>35</v>
      </c>
      <c r="D15" s="22"/>
      <c r="E15" s="22"/>
      <c r="F15" s="24"/>
      <c r="G15" s="5"/>
      <c r="H15" s="5"/>
    </row>
    <row r="16" spans="2:8" ht="12.75">
      <c r="B16" s="22"/>
      <c r="C16" s="22" t="s">
        <v>22</v>
      </c>
      <c r="D16" s="22"/>
      <c r="E16" s="22"/>
      <c r="F16" s="24"/>
      <c r="G16" s="5"/>
      <c r="H16" s="5"/>
    </row>
    <row r="17" spans="2:7" ht="12.75">
      <c r="B17" s="22"/>
      <c r="C17" s="22" t="s">
        <v>14</v>
      </c>
      <c r="D17" s="22"/>
      <c r="E17" s="22"/>
      <c r="F17" s="24"/>
      <c r="G17" s="25"/>
    </row>
    <row r="18" spans="2:8" ht="12.75">
      <c r="B18" s="22"/>
      <c r="C18" s="23" t="s">
        <v>21</v>
      </c>
      <c r="D18" s="22"/>
      <c r="E18" s="22"/>
      <c r="F18" s="24"/>
      <c r="G18" s="5"/>
      <c r="H18" s="5"/>
    </row>
    <row r="19" spans="2:7" ht="12.75">
      <c r="B19" s="22"/>
      <c r="C19" s="22" t="s">
        <v>20</v>
      </c>
      <c r="D19" s="22"/>
      <c r="E19" s="22"/>
      <c r="F19" s="24"/>
      <c r="G19" s="25"/>
    </row>
    <row r="20" spans="2:9" ht="12.75">
      <c r="B20" s="22"/>
      <c r="C20" s="22" t="s">
        <v>15</v>
      </c>
      <c r="D20" s="22"/>
      <c r="E20" s="22"/>
      <c r="F20" s="24"/>
      <c r="G20" s="25"/>
      <c r="I20" s="62"/>
    </row>
    <row r="21" spans="2:8" ht="12.75">
      <c r="B21" s="22"/>
      <c r="C21" s="23" t="s">
        <v>24</v>
      </c>
      <c r="D21" s="22"/>
      <c r="E21" s="22"/>
      <c r="F21" s="24"/>
      <c r="G21" s="5"/>
      <c r="H21" s="5"/>
    </row>
    <row r="22" spans="2:8" ht="15.75">
      <c r="B22" s="26" t="s">
        <v>25</v>
      </c>
      <c r="C22" s="27"/>
      <c r="D22" s="27"/>
      <c r="E22" s="28"/>
      <c r="F22" s="29">
        <f>SUM(F10:F21)</f>
        <v>1000</v>
      </c>
      <c r="G22" s="5"/>
      <c r="H22" s="5"/>
    </row>
    <row r="23" spans="2:8" ht="12.75">
      <c r="B23" s="22"/>
      <c r="C23" s="23"/>
      <c r="D23" s="22"/>
      <c r="E23" s="22"/>
      <c r="F23" s="30"/>
      <c r="G23" s="5"/>
      <c r="H23" s="5"/>
    </row>
    <row r="24" spans="2:8" ht="15.75">
      <c r="B24" s="60" t="s">
        <v>2</v>
      </c>
      <c r="C24" s="60"/>
      <c r="D24" s="60"/>
      <c r="E24" s="60"/>
      <c r="F24" s="60"/>
      <c r="G24" s="21"/>
      <c r="H24" s="21"/>
    </row>
    <row r="25" spans="2:8" ht="12.75">
      <c r="B25" s="31" t="s">
        <v>28</v>
      </c>
      <c r="D25" s="31"/>
      <c r="E25" s="32"/>
      <c r="F25" s="32"/>
      <c r="G25" s="5"/>
      <c r="H25" s="5"/>
    </row>
    <row r="26" spans="2:8" ht="12.75">
      <c r="B26" s="22"/>
      <c r="C26" s="23" t="s">
        <v>84</v>
      </c>
      <c r="D26" s="22"/>
      <c r="E26" s="24">
        <v>1</v>
      </c>
      <c r="F26" s="22" t="s">
        <v>0</v>
      </c>
      <c r="G26" s="5"/>
      <c r="H26" s="5"/>
    </row>
    <row r="27" spans="2:8" ht="12.75">
      <c r="B27" s="22"/>
      <c r="C27" s="23" t="s">
        <v>26</v>
      </c>
      <c r="D27" s="22"/>
      <c r="E27" s="24"/>
      <c r="F27" s="22" t="s">
        <v>0</v>
      </c>
      <c r="G27" s="5"/>
      <c r="H27" s="5"/>
    </row>
    <row r="28" spans="2:8" ht="12.75">
      <c r="B28" s="22"/>
      <c r="C28" s="23" t="s">
        <v>34</v>
      </c>
      <c r="D28" s="22"/>
      <c r="E28" s="24"/>
      <c r="F28" s="22" t="s">
        <v>0</v>
      </c>
      <c r="G28" s="5"/>
      <c r="H28" s="5"/>
    </row>
    <row r="29" spans="2:8" ht="12.75">
      <c r="B29" s="22"/>
      <c r="C29" s="23" t="s">
        <v>24</v>
      </c>
      <c r="D29" s="22"/>
      <c r="E29" s="24"/>
      <c r="F29" s="22" t="s">
        <v>0</v>
      </c>
      <c r="G29" s="5"/>
      <c r="H29" s="5"/>
    </row>
    <row r="30" spans="2:8" ht="12.75">
      <c r="B30" s="22"/>
      <c r="C30" s="23"/>
      <c r="D30" s="33" t="s">
        <v>48</v>
      </c>
      <c r="E30" s="63">
        <f>SUM(E26:E29)</f>
        <v>1</v>
      </c>
      <c r="F30" s="22"/>
      <c r="G30" s="5"/>
      <c r="H30" s="5"/>
    </row>
    <row r="31" spans="2:8" ht="12.75">
      <c r="B31" s="22"/>
      <c r="C31" s="23"/>
      <c r="D31" s="33"/>
      <c r="E31" s="34"/>
      <c r="F31" s="22"/>
      <c r="G31" s="5"/>
      <c r="H31" s="5"/>
    </row>
    <row r="32" spans="2:8" ht="12.75">
      <c r="B32" s="31" t="s">
        <v>29</v>
      </c>
      <c r="D32" s="31"/>
      <c r="E32" s="32"/>
      <c r="F32" s="22"/>
      <c r="G32" s="5"/>
      <c r="H32" s="5"/>
    </row>
    <row r="33" spans="2:8" ht="12.75">
      <c r="B33" s="22"/>
      <c r="C33" s="23" t="s">
        <v>11</v>
      </c>
      <c r="D33" s="22"/>
      <c r="E33" s="35">
        <v>0.075</v>
      </c>
      <c r="F33" s="22" t="s">
        <v>0</v>
      </c>
      <c r="G33" s="5"/>
      <c r="H33" s="5"/>
    </row>
    <row r="34" spans="2:8" ht="12.75">
      <c r="B34" s="22"/>
      <c r="C34" s="23" t="s">
        <v>24</v>
      </c>
      <c r="D34" s="22"/>
      <c r="E34" s="35"/>
      <c r="F34" s="22" t="s">
        <v>0</v>
      </c>
      <c r="G34" s="5"/>
      <c r="H34" s="5"/>
    </row>
    <row r="35" spans="2:8" ht="12.75">
      <c r="B35" s="22"/>
      <c r="C35" s="23"/>
      <c r="D35" s="33" t="s">
        <v>49</v>
      </c>
      <c r="E35" s="64">
        <f>SUM(E33:E34)</f>
        <v>0.075</v>
      </c>
      <c r="F35" s="22"/>
      <c r="G35" s="5"/>
      <c r="H35" s="5"/>
    </row>
    <row r="36" spans="2:8" ht="12.75">
      <c r="B36" s="22"/>
      <c r="C36" s="23"/>
      <c r="D36" s="33"/>
      <c r="E36" s="36"/>
      <c r="F36" s="22"/>
      <c r="G36" s="5"/>
      <c r="H36" s="5"/>
    </row>
    <row r="37" spans="2:8" ht="15.75">
      <c r="B37" s="26" t="s">
        <v>30</v>
      </c>
      <c r="C37" s="27"/>
      <c r="D37" s="27"/>
      <c r="E37" s="37" t="s">
        <v>56</v>
      </c>
      <c r="F37" s="29">
        <f>E30+E35*F42</f>
        <v>1.8918918918918917</v>
      </c>
      <c r="G37" s="5"/>
      <c r="H37" s="5"/>
    </row>
    <row r="38" spans="2:6" ht="12.75">
      <c r="B38" s="22"/>
      <c r="C38" s="22" t="s">
        <v>39</v>
      </c>
      <c r="D38" s="22"/>
      <c r="E38" s="22"/>
      <c r="F38" s="38">
        <f>F42-F37</f>
        <v>9.999999999999998</v>
      </c>
    </row>
    <row r="39" spans="2:6" ht="12.75">
      <c r="B39" s="22"/>
      <c r="C39" s="22" t="s">
        <v>38</v>
      </c>
      <c r="D39" s="22"/>
      <c r="E39" s="22"/>
      <c r="F39" s="39">
        <f>F38/F42</f>
        <v>0.8409090909090909</v>
      </c>
    </row>
    <row r="40" spans="2:6" ht="12.75">
      <c r="B40" s="22"/>
      <c r="C40" s="22"/>
      <c r="D40" s="22"/>
      <c r="E40" s="22"/>
      <c r="F40" s="22"/>
    </row>
    <row r="41" spans="2:7" ht="15.75">
      <c r="B41" s="60" t="s">
        <v>5</v>
      </c>
      <c r="C41" s="60"/>
      <c r="D41" s="60"/>
      <c r="E41" s="60"/>
      <c r="F41" s="60"/>
      <c r="G41" s="21"/>
    </row>
    <row r="42" spans="2:6" ht="15">
      <c r="B42" s="65" t="s">
        <v>47</v>
      </c>
      <c r="C42" s="27"/>
      <c r="D42" s="37" t="s">
        <v>74</v>
      </c>
      <c r="E42" s="40"/>
      <c r="F42" s="59">
        <f>(1/(1-E35))*(E30+F22/E5)</f>
        <v>11.89189189189189</v>
      </c>
    </row>
    <row r="43" spans="2:6" ht="15">
      <c r="B43" s="65" t="s">
        <v>43</v>
      </c>
      <c r="C43" s="27"/>
      <c r="D43" s="37" t="s">
        <v>45</v>
      </c>
      <c r="E43" s="40"/>
      <c r="F43" s="17">
        <f>E5*F42</f>
        <v>1189.189189189189</v>
      </c>
    </row>
    <row r="44" spans="2:6" ht="12.75">
      <c r="B44" s="22"/>
      <c r="C44" s="22"/>
      <c r="D44" s="22"/>
      <c r="E44" s="22"/>
      <c r="F44" s="22"/>
    </row>
    <row r="45" spans="2:8" ht="15.75">
      <c r="B45" s="60" t="s">
        <v>41</v>
      </c>
      <c r="C45" s="60"/>
      <c r="D45" s="60"/>
      <c r="E45" s="60"/>
      <c r="F45" s="60"/>
      <c r="G45" s="21"/>
      <c r="H45" s="21"/>
    </row>
    <row r="46" spans="2:8" ht="12.75">
      <c r="B46" s="43" t="s">
        <v>31</v>
      </c>
      <c r="C46" s="43"/>
      <c r="D46" s="43"/>
      <c r="E46" s="28"/>
      <c r="F46" s="24">
        <v>0</v>
      </c>
      <c r="G46" s="5"/>
      <c r="H46" s="5"/>
    </row>
    <row r="47" spans="2:6" ht="12.75">
      <c r="B47" s="22"/>
      <c r="C47" s="22"/>
      <c r="D47" s="22"/>
      <c r="E47" s="22"/>
      <c r="F47" s="22"/>
    </row>
    <row r="48" spans="2:6" ht="12.75">
      <c r="B48" s="43" t="s">
        <v>51</v>
      </c>
      <c r="C48" s="43"/>
      <c r="D48" s="43"/>
      <c r="E48" s="44"/>
      <c r="F48" s="46">
        <f>(1/(1-E35))*(E30+(F22+F46)/E5)</f>
        <v>11.89189189189189</v>
      </c>
    </row>
    <row r="49" spans="2:6" ht="12.75">
      <c r="B49" s="43" t="s">
        <v>50</v>
      </c>
      <c r="C49" s="43"/>
      <c r="D49" s="43"/>
      <c r="E49" s="44"/>
      <c r="F49" s="46">
        <f>F48*E5</f>
        <v>1189.189189189189</v>
      </c>
    </row>
    <row r="50" spans="2:8" ht="12.75">
      <c r="B50" s="22"/>
      <c r="C50" s="43" t="s">
        <v>52</v>
      </c>
      <c r="D50" s="43"/>
      <c r="E50" s="28"/>
      <c r="F50" s="66">
        <f>F46/F49</f>
        <v>0</v>
      </c>
      <c r="G50" s="5"/>
      <c r="H50" s="5"/>
    </row>
    <row r="51" spans="2:6" ht="12.75">
      <c r="B51" s="22"/>
      <c r="C51" s="22"/>
      <c r="D51" s="22"/>
      <c r="E51" s="22"/>
      <c r="F51" s="22"/>
    </row>
    <row r="52" spans="2:8" ht="12.75">
      <c r="B52" s="37" t="s">
        <v>33</v>
      </c>
      <c r="C52" s="37"/>
      <c r="D52" s="37"/>
      <c r="E52" s="28"/>
      <c r="F52" s="48">
        <v>0.25</v>
      </c>
      <c r="G52" s="5"/>
      <c r="H52" s="5"/>
    </row>
    <row r="53" spans="2:8" ht="12.75">
      <c r="B53" s="22"/>
      <c r="C53" s="43" t="s">
        <v>40</v>
      </c>
      <c r="D53" s="43"/>
      <c r="E53" s="28"/>
      <c r="F53" s="34">
        <f>(1-F52)*F46</f>
        <v>0</v>
      </c>
      <c r="G53" s="5"/>
      <c r="H53" s="5"/>
    </row>
    <row r="54" spans="2:8" ht="12.75">
      <c r="B54" s="22"/>
      <c r="C54" s="43" t="s">
        <v>53</v>
      </c>
      <c r="D54" s="43"/>
      <c r="E54" s="28"/>
      <c r="F54" s="66">
        <f>F53/F49</f>
        <v>0</v>
      </c>
      <c r="G54" s="5"/>
      <c r="H54" s="5"/>
    </row>
    <row r="56" spans="2:8" ht="18">
      <c r="B56" s="49" t="s">
        <v>32</v>
      </c>
      <c r="C56" s="49"/>
      <c r="D56" s="49"/>
      <c r="E56" s="50"/>
      <c r="F56" s="49"/>
      <c r="G56" s="21"/>
      <c r="H56" s="21"/>
    </row>
    <row r="57" spans="2:6" ht="15">
      <c r="B57" s="51" t="s">
        <v>57</v>
      </c>
      <c r="C57" s="51" t="s">
        <v>6</v>
      </c>
      <c r="D57" s="51" t="s">
        <v>4</v>
      </c>
      <c r="E57" s="51" t="s">
        <v>3</v>
      </c>
      <c r="F57" s="51" t="s">
        <v>37</v>
      </c>
    </row>
    <row r="58" spans="2:6" ht="12.75">
      <c r="B58" s="52">
        <v>0</v>
      </c>
      <c r="C58" s="53">
        <f aca="true" t="shared" si="0" ref="C58:C78">$F$22</f>
        <v>1000</v>
      </c>
      <c r="D58" s="53">
        <f aca="true" t="shared" si="1" ref="D58:D78">C58+$F$37*$E$5</f>
        <v>1189.1891891891892</v>
      </c>
      <c r="E58" s="53">
        <f aca="true" t="shared" si="2" ref="E58:E78">B58*$E$5</f>
        <v>0</v>
      </c>
      <c r="F58" s="54">
        <f aca="true" t="shared" si="3" ref="F58:F78">E58-D58</f>
        <v>-1189.1891891891892</v>
      </c>
    </row>
    <row r="59" spans="2:6" ht="12.75">
      <c r="B59" s="67">
        <f>$F$42*3/20+B58</f>
        <v>1.7837837837837835</v>
      </c>
      <c r="C59" s="53">
        <f t="shared" si="0"/>
        <v>1000</v>
      </c>
      <c r="D59" s="53">
        <f t="shared" si="1"/>
        <v>1189.1891891891892</v>
      </c>
      <c r="E59" s="53">
        <f t="shared" si="2"/>
        <v>178.37837837837836</v>
      </c>
      <c r="F59" s="54">
        <f t="shared" si="3"/>
        <v>-1010.8108108108108</v>
      </c>
    </row>
    <row r="60" spans="2:6" ht="12.75">
      <c r="B60" s="67">
        <f aca="true" t="shared" si="4" ref="B60:B78">$F$42*2/20+B59</f>
        <v>2.972972972972973</v>
      </c>
      <c r="C60" s="55">
        <f t="shared" si="0"/>
        <v>1000</v>
      </c>
      <c r="D60" s="53">
        <f t="shared" si="1"/>
        <v>1189.1891891891892</v>
      </c>
      <c r="E60" s="53">
        <f t="shared" si="2"/>
        <v>297.2972972972973</v>
      </c>
      <c r="F60" s="54">
        <f t="shared" si="3"/>
        <v>-891.8918918918919</v>
      </c>
    </row>
    <row r="61" spans="2:6" ht="12.75">
      <c r="B61" s="67">
        <f t="shared" si="4"/>
        <v>4.162162162162161</v>
      </c>
      <c r="C61" s="55">
        <f t="shared" si="0"/>
        <v>1000</v>
      </c>
      <c r="D61" s="53">
        <f t="shared" si="1"/>
        <v>1189.1891891891892</v>
      </c>
      <c r="E61" s="53">
        <f t="shared" si="2"/>
        <v>416.21621621621614</v>
      </c>
      <c r="F61" s="54">
        <f t="shared" si="3"/>
        <v>-772.972972972973</v>
      </c>
    </row>
    <row r="62" spans="2:6" ht="12.75">
      <c r="B62" s="67">
        <f t="shared" si="4"/>
        <v>5.351351351351351</v>
      </c>
      <c r="C62" s="55">
        <f t="shared" si="0"/>
        <v>1000</v>
      </c>
      <c r="D62" s="53">
        <f t="shared" si="1"/>
        <v>1189.1891891891892</v>
      </c>
      <c r="E62" s="53">
        <f t="shared" si="2"/>
        <v>535.1351351351351</v>
      </c>
      <c r="F62" s="54">
        <f t="shared" si="3"/>
        <v>-654.0540540540541</v>
      </c>
    </row>
    <row r="63" spans="2:6" ht="12.75">
      <c r="B63" s="67">
        <f t="shared" si="4"/>
        <v>6.54054054054054</v>
      </c>
      <c r="C63" s="55">
        <f t="shared" si="0"/>
        <v>1000</v>
      </c>
      <c r="D63" s="53">
        <f t="shared" si="1"/>
        <v>1189.1891891891892</v>
      </c>
      <c r="E63" s="53">
        <f t="shared" si="2"/>
        <v>654.0540540540541</v>
      </c>
      <c r="F63" s="54">
        <f t="shared" si="3"/>
        <v>-535.1351351351351</v>
      </c>
    </row>
    <row r="64" spans="2:6" ht="12.75">
      <c r="B64" s="67">
        <f t="shared" si="4"/>
        <v>7.72972972972973</v>
      </c>
      <c r="C64" s="55">
        <f t="shared" si="0"/>
        <v>1000</v>
      </c>
      <c r="D64" s="53">
        <f t="shared" si="1"/>
        <v>1189.1891891891892</v>
      </c>
      <c r="E64" s="53">
        <f t="shared" si="2"/>
        <v>772.972972972973</v>
      </c>
      <c r="F64" s="54">
        <f t="shared" si="3"/>
        <v>-416.21621621621614</v>
      </c>
    </row>
    <row r="65" spans="2:6" ht="12.75">
      <c r="B65" s="67">
        <f t="shared" si="4"/>
        <v>8.91891891891892</v>
      </c>
      <c r="C65" s="55">
        <f t="shared" si="0"/>
        <v>1000</v>
      </c>
      <c r="D65" s="53">
        <f t="shared" si="1"/>
        <v>1189.1891891891892</v>
      </c>
      <c r="E65" s="53">
        <f t="shared" si="2"/>
        <v>891.8918918918919</v>
      </c>
      <c r="F65" s="54">
        <f t="shared" si="3"/>
        <v>-297.2972972972973</v>
      </c>
    </row>
    <row r="66" spans="2:6" ht="12.75">
      <c r="B66" s="67">
        <f t="shared" si="4"/>
        <v>10.108108108108109</v>
      </c>
      <c r="C66" s="55">
        <f t="shared" si="0"/>
        <v>1000</v>
      </c>
      <c r="D66" s="53">
        <f t="shared" si="1"/>
        <v>1189.1891891891892</v>
      </c>
      <c r="E66" s="53">
        <f t="shared" si="2"/>
        <v>1010.8108108108108</v>
      </c>
      <c r="F66" s="54">
        <f t="shared" si="3"/>
        <v>-178.37837837837833</v>
      </c>
    </row>
    <row r="67" spans="2:6" ht="12.75">
      <c r="B67" s="67">
        <f t="shared" si="4"/>
        <v>11.297297297297298</v>
      </c>
      <c r="C67" s="55">
        <f t="shared" si="0"/>
        <v>1000</v>
      </c>
      <c r="D67" s="53">
        <f t="shared" si="1"/>
        <v>1189.1891891891892</v>
      </c>
      <c r="E67" s="53">
        <f t="shared" si="2"/>
        <v>1129.7297297297298</v>
      </c>
      <c r="F67" s="54">
        <f t="shared" si="3"/>
        <v>-59.45945945945937</v>
      </c>
    </row>
    <row r="68" spans="2:6" ht="12.75">
      <c r="B68" s="67">
        <f t="shared" si="4"/>
        <v>12.486486486486488</v>
      </c>
      <c r="C68" s="55">
        <f t="shared" si="0"/>
        <v>1000</v>
      </c>
      <c r="D68" s="53">
        <f t="shared" si="1"/>
        <v>1189.1891891891892</v>
      </c>
      <c r="E68" s="53">
        <f t="shared" si="2"/>
        <v>1248.6486486486488</v>
      </c>
      <c r="F68" s="54">
        <f t="shared" si="3"/>
        <v>59.459459459459595</v>
      </c>
    </row>
    <row r="69" spans="2:6" ht="12.75">
      <c r="B69" s="67">
        <f t="shared" si="4"/>
        <v>13.675675675675677</v>
      </c>
      <c r="C69" s="55">
        <f t="shared" si="0"/>
        <v>1000</v>
      </c>
      <c r="D69" s="53">
        <f t="shared" si="1"/>
        <v>1189.1891891891892</v>
      </c>
      <c r="E69" s="53">
        <f t="shared" si="2"/>
        <v>1367.5675675675677</v>
      </c>
      <c r="F69" s="54">
        <f t="shared" si="3"/>
        <v>178.37837837837856</v>
      </c>
    </row>
    <row r="70" spans="2:6" ht="12.75">
      <c r="B70" s="67">
        <f t="shared" si="4"/>
        <v>14.864864864864867</v>
      </c>
      <c r="C70" s="55">
        <f t="shared" si="0"/>
        <v>1000</v>
      </c>
      <c r="D70" s="53">
        <f t="shared" si="1"/>
        <v>1189.1891891891892</v>
      </c>
      <c r="E70" s="53">
        <f t="shared" si="2"/>
        <v>1486.4864864864867</v>
      </c>
      <c r="F70" s="54">
        <f t="shared" si="3"/>
        <v>297.2972972972975</v>
      </c>
    </row>
    <row r="71" spans="2:6" ht="12.75">
      <c r="B71" s="67">
        <f t="shared" si="4"/>
        <v>16.054054054054056</v>
      </c>
      <c r="C71" s="55">
        <f t="shared" si="0"/>
        <v>1000</v>
      </c>
      <c r="D71" s="53">
        <f t="shared" si="1"/>
        <v>1189.1891891891892</v>
      </c>
      <c r="E71" s="53">
        <f t="shared" si="2"/>
        <v>1605.4054054054056</v>
      </c>
      <c r="F71" s="54">
        <f t="shared" si="3"/>
        <v>416.2162162162165</v>
      </c>
    </row>
    <row r="72" spans="2:6" ht="12.75">
      <c r="B72" s="67">
        <f t="shared" si="4"/>
        <v>17.243243243243246</v>
      </c>
      <c r="C72" s="55">
        <f t="shared" si="0"/>
        <v>1000</v>
      </c>
      <c r="D72" s="53">
        <f t="shared" si="1"/>
        <v>1189.1891891891892</v>
      </c>
      <c r="E72" s="53">
        <f t="shared" si="2"/>
        <v>1724.3243243243246</v>
      </c>
      <c r="F72" s="54">
        <f t="shared" si="3"/>
        <v>535.1351351351354</v>
      </c>
    </row>
    <row r="73" spans="2:6" ht="12.75">
      <c r="B73" s="67">
        <f t="shared" si="4"/>
        <v>18.432432432432435</v>
      </c>
      <c r="C73" s="55">
        <f t="shared" si="0"/>
        <v>1000</v>
      </c>
      <c r="D73" s="53">
        <f t="shared" si="1"/>
        <v>1189.1891891891892</v>
      </c>
      <c r="E73" s="53">
        <f t="shared" si="2"/>
        <v>1843.2432432432436</v>
      </c>
      <c r="F73" s="54">
        <f t="shared" si="3"/>
        <v>654.0540540540544</v>
      </c>
    </row>
    <row r="74" spans="2:6" ht="12.75">
      <c r="B74" s="67">
        <f t="shared" si="4"/>
        <v>19.621621621621625</v>
      </c>
      <c r="C74" s="55">
        <f t="shared" si="0"/>
        <v>1000</v>
      </c>
      <c r="D74" s="53">
        <f t="shared" si="1"/>
        <v>1189.1891891891892</v>
      </c>
      <c r="E74" s="53">
        <f t="shared" si="2"/>
        <v>1962.1621621621625</v>
      </c>
      <c r="F74" s="54">
        <f t="shared" si="3"/>
        <v>772.9729729729734</v>
      </c>
    </row>
    <row r="75" spans="2:6" ht="12.75">
      <c r="B75" s="67">
        <f t="shared" si="4"/>
        <v>20.810810810810814</v>
      </c>
      <c r="C75" s="55">
        <f t="shared" si="0"/>
        <v>1000</v>
      </c>
      <c r="D75" s="53">
        <f t="shared" si="1"/>
        <v>1189.1891891891892</v>
      </c>
      <c r="E75" s="53">
        <f t="shared" si="2"/>
        <v>2081.0810810810813</v>
      </c>
      <c r="F75" s="54">
        <f t="shared" si="3"/>
        <v>891.8918918918921</v>
      </c>
    </row>
    <row r="76" spans="2:6" ht="12.75">
      <c r="B76" s="67">
        <f t="shared" si="4"/>
        <v>22.000000000000004</v>
      </c>
      <c r="C76" s="55">
        <f t="shared" si="0"/>
        <v>1000</v>
      </c>
      <c r="D76" s="53">
        <f t="shared" si="1"/>
        <v>1189.1891891891892</v>
      </c>
      <c r="E76" s="53">
        <f t="shared" si="2"/>
        <v>2200.0000000000005</v>
      </c>
      <c r="F76" s="54">
        <f t="shared" si="3"/>
        <v>1010.8108108108113</v>
      </c>
    </row>
    <row r="77" spans="2:6" ht="12.75">
      <c r="B77" s="67">
        <f t="shared" si="4"/>
        <v>23.189189189189193</v>
      </c>
      <c r="C77" s="55">
        <f t="shared" si="0"/>
        <v>1000</v>
      </c>
      <c r="D77" s="53">
        <f t="shared" si="1"/>
        <v>1189.1891891891892</v>
      </c>
      <c r="E77" s="53">
        <f t="shared" si="2"/>
        <v>2318.918918918919</v>
      </c>
      <c r="F77" s="54">
        <f t="shared" si="3"/>
        <v>1129.72972972973</v>
      </c>
    </row>
    <row r="78" spans="2:6" ht="12.75">
      <c r="B78" s="67">
        <f t="shared" si="4"/>
        <v>24.378378378378383</v>
      </c>
      <c r="C78" s="55">
        <f t="shared" si="0"/>
        <v>1000</v>
      </c>
      <c r="D78" s="53">
        <f t="shared" si="1"/>
        <v>1189.1891891891892</v>
      </c>
      <c r="E78" s="53">
        <f t="shared" si="2"/>
        <v>2437.8378378378384</v>
      </c>
      <c r="F78" s="54">
        <f t="shared" si="3"/>
        <v>1248.6486486486492</v>
      </c>
    </row>
  </sheetData>
  <sheetProtection password="8385" sheet="1" objects="1" scenarios="1"/>
  <mergeCells count="1">
    <mergeCell ref="E4:F4"/>
  </mergeCells>
  <hyperlinks>
    <hyperlink ref="H3" r:id="rId1" display="HELP"/>
  </hyperlinks>
  <printOptions horizontalCentered="1"/>
  <pageMargins left="0.75" right="0.75" top="0.5" bottom="0.5" header="0.5" footer="0.25"/>
  <pageSetup fitToHeight="0" fitToWidth="1"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showGridLines="0" zoomScalePageLayoutView="0" workbookViewId="0" topLeftCell="A1">
      <selection activeCell="B2" sqref="B2"/>
    </sheetView>
  </sheetViews>
  <sheetFormatPr defaultColWidth="9.140625" defaultRowHeight="12.75"/>
  <cols>
    <col min="1" max="1" width="2.7109375" style="1" customWidth="1"/>
    <col min="2" max="2" width="9.8515625" style="1" customWidth="1"/>
    <col min="3" max="3" width="19.140625" style="1" customWidth="1"/>
    <col min="4" max="5" width="17.140625" style="1" customWidth="1"/>
    <col min="6" max="6" width="17.57421875" style="1" customWidth="1"/>
    <col min="7" max="7" width="9.140625" style="1" customWidth="1"/>
    <col min="8" max="8" width="14.7109375" style="1" customWidth="1"/>
    <col min="9" max="16384" width="9.140625" style="1" customWidth="1"/>
  </cols>
  <sheetData>
    <row r="1" spans="2:6" ht="23.25">
      <c r="B1" s="56" t="s">
        <v>16</v>
      </c>
      <c r="C1"/>
      <c r="D1"/>
      <c r="E1"/>
      <c r="F1" s="3" t="s">
        <v>7</v>
      </c>
    </row>
    <row r="2" spans="2:8" ht="12.75">
      <c r="B2" s="4" t="s">
        <v>17</v>
      </c>
      <c r="C2" s="5"/>
      <c r="D2" s="5"/>
      <c r="E2" s="5"/>
      <c r="F2" s="6" t="s">
        <v>23</v>
      </c>
      <c r="G2" s="5"/>
      <c r="H2" s="5" t="s">
        <v>69</v>
      </c>
    </row>
    <row r="3" spans="1:8" ht="12.75">
      <c r="A3" s="7"/>
      <c r="C3" s="8"/>
      <c r="D3" s="7"/>
      <c r="E3" s="7"/>
      <c r="H3" s="10" t="s">
        <v>70</v>
      </c>
    </row>
    <row r="4" spans="4:8" ht="15">
      <c r="D4" s="13" t="s">
        <v>44</v>
      </c>
      <c r="E4" s="14">
        <v>5</v>
      </c>
      <c r="G4" s="5"/>
      <c r="H4" s="5" t="s">
        <v>85</v>
      </c>
    </row>
    <row r="5" spans="4:8" ht="15">
      <c r="D5" s="13" t="s">
        <v>62</v>
      </c>
      <c r="E5" s="68">
        <v>100</v>
      </c>
      <c r="F5" s="1" t="s">
        <v>80</v>
      </c>
      <c r="G5" s="5"/>
      <c r="H5" s="5"/>
    </row>
    <row r="6" spans="4:8" ht="12.75">
      <c r="D6" s="5"/>
      <c r="E6" s="5"/>
      <c r="F6" s="69"/>
      <c r="G6" s="5"/>
      <c r="H6" s="5"/>
    </row>
    <row r="7" spans="4:8" ht="15.75">
      <c r="D7" s="70" t="s">
        <v>79</v>
      </c>
      <c r="E7" s="71">
        <f>F15/(E4*E5-F38*E5-E21)</f>
        <v>0</v>
      </c>
      <c r="F7" s="1" t="s">
        <v>64</v>
      </c>
      <c r="G7" s="5"/>
      <c r="H7" s="5"/>
    </row>
    <row r="8" spans="4:8" ht="15.75">
      <c r="D8" s="70" t="s">
        <v>65</v>
      </c>
      <c r="E8" s="17">
        <f>E7*E5*E4</f>
        <v>0</v>
      </c>
      <c r="G8" s="5"/>
      <c r="H8" s="5"/>
    </row>
    <row r="9" spans="4:8" ht="12.75">
      <c r="D9" s="5"/>
      <c r="E9" s="5"/>
      <c r="F9" s="18" t="s">
        <v>8</v>
      </c>
      <c r="G9" s="5"/>
      <c r="H9" s="5"/>
    </row>
    <row r="10" spans="2:8" ht="15.75">
      <c r="B10" s="60" t="s">
        <v>1</v>
      </c>
      <c r="C10" s="61"/>
      <c r="D10" s="61"/>
      <c r="E10" s="61"/>
      <c r="F10" s="61"/>
      <c r="G10" s="21"/>
      <c r="H10" s="21"/>
    </row>
    <row r="11" spans="2:8" ht="12.75">
      <c r="B11" s="72" t="s">
        <v>61</v>
      </c>
      <c r="C11" s="23"/>
      <c r="D11" s="33"/>
      <c r="E11" s="34"/>
      <c r="F11" s="22"/>
      <c r="G11" s="5"/>
      <c r="H11" s="5"/>
    </row>
    <row r="12" spans="2:8" ht="12.75">
      <c r="B12" s="22"/>
      <c r="C12" s="23" t="s">
        <v>76</v>
      </c>
      <c r="E12" s="22"/>
      <c r="F12" s="24">
        <v>0</v>
      </c>
      <c r="G12" s="5"/>
      <c r="H12" s="5"/>
    </row>
    <row r="13" spans="2:8" ht="12.75">
      <c r="B13" s="22"/>
      <c r="C13" s="23" t="s">
        <v>75</v>
      </c>
      <c r="E13" s="22"/>
      <c r="F13" s="24">
        <v>0</v>
      </c>
      <c r="G13" s="5"/>
      <c r="H13" s="5"/>
    </row>
    <row r="14" spans="2:8" ht="12.75">
      <c r="B14" s="22"/>
      <c r="C14" s="23" t="s">
        <v>60</v>
      </c>
      <c r="E14" s="22"/>
      <c r="F14" s="24">
        <v>0</v>
      </c>
      <c r="G14" s="5"/>
      <c r="H14" s="5"/>
    </row>
    <row r="15" spans="2:8" ht="12.75">
      <c r="B15" s="22"/>
      <c r="C15" s="23"/>
      <c r="E15" s="33" t="s">
        <v>63</v>
      </c>
      <c r="F15" s="63">
        <f>SUM(F12:F14)</f>
        <v>0</v>
      </c>
      <c r="G15" s="5"/>
      <c r="H15" s="5"/>
    </row>
    <row r="16" spans="2:8" ht="12.75">
      <c r="B16" s="22"/>
      <c r="C16" s="23"/>
      <c r="D16" s="22"/>
      <c r="E16" s="22"/>
      <c r="F16" s="30"/>
      <c r="G16" s="5"/>
      <c r="H16" s="5"/>
    </row>
    <row r="17" spans="2:8" ht="12.75">
      <c r="B17" s="72" t="s">
        <v>77</v>
      </c>
      <c r="C17" s="23"/>
      <c r="D17" s="22"/>
      <c r="G17" s="5"/>
      <c r="H17" s="5"/>
    </row>
    <row r="18" spans="2:8" ht="12.75">
      <c r="B18" s="22"/>
      <c r="C18" s="23" t="s">
        <v>10</v>
      </c>
      <c r="D18" s="22"/>
      <c r="E18" s="24">
        <v>0</v>
      </c>
      <c r="G18" s="5"/>
      <c r="H18" s="5"/>
    </row>
    <row r="19" spans="2:8" ht="12.75">
      <c r="B19" s="22"/>
      <c r="C19" s="23" t="s">
        <v>58</v>
      </c>
      <c r="D19" s="22"/>
      <c r="E19" s="24">
        <v>0</v>
      </c>
      <c r="G19" s="5"/>
      <c r="H19" s="5"/>
    </row>
    <row r="20" spans="2:8" ht="12.75">
      <c r="B20" s="22"/>
      <c r="C20" s="43" t="s">
        <v>59</v>
      </c>
      <c r="D20" s="22"/>
      <c r="E20" s="24">
        <v>0</v>
      </c>
      <c r="G20" s="5"/>
      <c r="H20" s="5"/>
    </row>
    <row r="21" spans="2:8" ht="12.75">
      <c r="B21" s="22"/>
      <c r="D21" s="73" t="s">
        <v>81</v>
      </c>
      <c r="E21" s="74">
        <f>SUM(E18:E20)</f>
        <v>0</v>
      </c>
      <c r="F21" s="22" t="s">
        <v>80</v>
      </c>
      <c r="G21" s="5"/>
      <c r="H21" s="5"/>
    </row>
    <row r="22" spans="2:8" ht="12.75">
      <c r="B22" s="22"/>
      <c r="C22" s="43"/>
      <c r="D22" s="33"/>
      <c r="E22" s="34"/>
      <c r="F22" s="22"/>
      <c r="G22" s="5"/>
      <c r="H22" s="5"/>
    </row>
    <row r="23" spans="2:8" ht="12.75">
      <c r="B23" s="22"/>
      <c r="E23" s="33" t="s">
        <v>78</v>
      </c>
      <c r="F23" s="63">
        <f>E21*E7</f>
        <v>0</v>
      </c>
      <c r="G23" s="5"/>
      <c r="H23" s="5"/>
    </row>
    <row r="24" spans="2:8" ht="12.75">
      <c r="B24" s="22"/>
      <c r="C24" s="43"/>
      <c r="D24" s="33"/>
      <c r="E24" s="34"/>
      <c r="F24" s="22"/>
      <c r="G24" s="5"/>
      <c r="H24" s="5"/>
    </row>
    <row r="25" spans="2:8" ht="15.75" thickBot="1">
      <c r="B25" s="75" t="s">
        <v>82</v>
      </c>
      <c r="C25" s="76"/>
      <c r="D25" s="76"/>
      <c r="E25" s="77"/>
      <c r="F25" s="78">
        <f>F15+F23</f>
        <v>0</v>
      </c>
      <c r="G25" s="5"/>
      <c r="H25" s="5"/>
    </row>
    <row r="26" spans="2:8" ht="13.5" thickTop="1">
      <c r="B26" s="22"/>
      <c r="C26" s="23"/>
      <c r="D26" s="22"/>
      <c r="E26" s="22"/>
      <c r="F26" s="30"/>
      <c r="G26" s="5"/>
      <c r="H26" s="5"/>
    </row>
    <row r="27" spans="2:8" ht="15.75">
      <c r="B27" s="60" t="s">
        <v>2</v>
      </c>
      <c r="C27" s="61"/>
      <c r="D27" s="61"/>
      <c r="E27" s="61"/>
      <c r="F27" s="61"/>
      <c r="G27" s="21"/>
      <c r="H27" s="21"/>
    </row>
    <row r="28" spans="2:8" ht="12.75">
      <c r="B28" s="22"/>
      <c r="C28" s="31" t="s">
        <v>28</v>
      </c>
      <c r="D28" s="31"/>
      <c r="E28" s="32"/>
      <c r="F28" s="32"/>
      <c r="G28" s="5"/>
      <c r="H28" s="5"/>
    </row>
    <row r="29" spans="2:8" ht="12.75">
      <c r="B29" s="22"/>
      <c r="C29" s="23" t="s">
        <v>84</v>
      </c>
      <c r="D29" s="22"/>
      <c r="E29" s="24">
        <v>0</v>
      </c>
      <c r="F29" s="22" t="s">
        <v>0</v>
      </c>
      <c r="G29" s="5"/>
      <c r="H29" s="5"/>
    </row>
    <row r="30" spans="2:8" ht="12.75">
      <c r="B30" s="22"/>
      <c r="C30" s="23" t="s">
        <v>26</v>
      </c>
      <c r="D30" s="22"/>
      <c r="E30" s="24">
        <v>0</v>
      </c>
      <c r="F30" s="22" t="s">
        <v>0</v>
      </c>
      <c r="G30" s="5"/>
      <c r="H30" s="5"/>
    </row>
    <row r="31" spans="2:8" ht="12.75">
      <c r="B31" s="22"/>
      <c r="C31" s="23" t="s">
        <v>34</v>
      </c>
      <c r="D31" s="22"/>
      <c r="E31" s="24">
        <v>0</v>
      </c>
      <c r="F31" s="22" t="s">
        <v>0</v>
      </c>
      <c r="G31" s="5"/>
      <c r="H31" s="5"/>
    </row>
    <row r="32" spans="2:8" ht="12.75">
      <c r="B32" s="22"/>
      <c r="C32" s="23" t="s">
        <v>24</v>
      </c>
      <c r="D32" s="22"/>
      <c r="E32" s="24">
        <v>0</v>
      </c>
      <c r="F32" s="22" t="s">
        <v>0</v>
      </c>
      <c r="G32" s="5"/>
      <c r="H32" s="5"/>
    </row>
    <row r="33" spans="2:8" ht="12.75">
      <c r="B33" s="22"/>
      <c r="C33" s="23"/>
      <c r="D33" s="33" t="s">
        <v>27</v>
      </c>
      <c r="E33" s="79">
        <f>SUM(E29:E32)</f>
        <v>0</v>
      </c>
      <c r="F33" s="22"/>
      <c r="G33" s="5"/>
      <c r="H33" s="5"/>
    </row>
    <row r="34" spans="2:8" ht="12.75">
      <c r="B34" s="22"/>
      <c r="C34" s="31" t="s">
        <v>29</v>
      </c>
      <c r="D34" s="31"/>
      <c r="E34" s="32"/>
      <c r="F34" s="22"/>
      <c r="G34" s="5"/>
      <c r="H34" s="5"/>
    </row>
    <row r="35" spans="2:8" ht="12.75">
      <c r="B35" s="22"/>
      <c r="C35" s="23" t="s">
        <v>11</v>
      </c>
      <c r="D35" s="22"/>
      <c r="E35" s="35">
        <v>0</v>
      </c>
      <c r="F35" s="22" t="s">
        <v>0</v>
      </c>
      <c r="G35" s="5"/>
      <c r="H35" s="5"/>
    </row>
    <row r="36" spans="2:8" ht="12.75">
      <c r="B36" s="22"/>
      <c r="C36" s="23" t="s">
        <v>24</v>
      </c>
      <c r="D36" s="22"/>
      <c r="E36" s="35">
        <v>0</v>
      </c>
      <c r="F36" s="22" t="s">
        <v>0</v>
      </c>
      <c r="G36" s="5"/>
      <c r="H36" s="5"/>
    </row>
    <row r="37" spans="2:8" ht="12.75">
      <c r="B37" s="22"/>
      <c r="C37" s="23"/>
      <c r="D37" s="33" t="s">
        <v>27</v>
      </c>
      <c r="E37" s="64">
        <f>SUM(E35:E36)</f>
        <v>0</v>
      </c>
      <c r="F37" s="22"/>
      <c r="G37" s="5"/>
      <c r="H37" s="5"/>
    </row>
    <row r="38" spans="2:8" ht="15">
      <c r="B38" s="75" t="s">
        <v>30</v>
      </c>
      <c r="C38" s="76"/>
      <c r="D38" s="76"/>
      <c r="E38" s="80"/>
      <c r="F38" s="81">
        <f>E33+E37*E4</f>
        <v>0</v>
      </c>
      <c r="G38" s="5"/>
      <c r="H38" s="5"/>
    </row>
    <row r="39" spans="2:6" ht="12.75">
      <c r="B39" s="22"/>
      <c r="C39" s="22" t="s">
        <v>39</v>
      </c>
      <c r="D39" s="22"/>
      <c r="E39" s="22"/>
      <c r="F39" s="38">
        <f>E4-F38</f>
        <v>5</v>
      </c>
    </row>
    <row r="40" spans="2:6" ht="12.75">
      <c r="B40" s="22"/>
      <c r="C40" s="22" t="s">
        <v>38</v>
      </c>
      <c r="D40" s="22"/>
      <c r="E40" s="22"/>
      <c r="F40" s="39">
        <f>F39/E4</f>
        <v>1</v>
      </c>
    </row>
    <row r="41" spans="2:8" ht="12.75">
      <c r="B41" s="22"/>
      <c r="C41" s="22"/>
      <c r="D41" s="22"/>
      <c r="E41" s="22"/>
      <c r="F41" s="39"/>
      <c r="H41" s="82"/>
    </row>
    <row r="42" spans="2:8" ht="15.75" thickBot="1">
      <c r="B42" s="75" t="s">
        <v>83</v>
      </c>
      <c r="C42" s="76"/>
      <c r="D42" s="76"/>
      <c r="E42" s="80"/>
      <c r="F42" s="78">
        <f>F38*E5*E7</f>
        <v>0</v>
      </c>
      <c r="G42" s="5"/>
      <c r="H42" s="83"/>
    </row>
    <row r="43" spans="2:6" ht="13.5" thickTop="1">
      <c r="B43" s="22"/>
      <c r="C43" s="22"/>
      <c r="D43" s="22"/>
      <c r="E43" s="22"/>
      <c r="F43" s="39"/>
    </row>
    <row r="44" ht="12.75">
      <c r="F44" s="82"/>
    </row>
  </sheetData>
  <sheetProtection password="8385" sheet="1" objects="1" scenarios="1"/>
  <hyperlinks>
    <hyperlink ref="H3" r:id="rId1" display="HELP"/>
  </hyperlinks>
  <printOptions horizontalCentered="1"/>
  <pageMargins left="0.75" right="0.75" top="0.5" bottom="0.5" header="0.5" footer="0.25"/>
  <pageSetup fitToHeight="0" fitToWidth="1"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1" sqref="A1"/>
    </sheetView>
  </sheetViews>
  <sheetFormatPr defaultColWidth="9.140625" defaultRowHeight="12.75"/>
  <cols>
    <col min="1" max="1" width="95.7109375" style="95" customWidth="1"/>
    <col min="2" max="16384" width="9.140625" style="95" customWidth="1"/>
  </cols>
  <sheetData>
    <row r="1" s="85" customFormat="1" ht="30">
      <c r="A1" s="84" t="s">
        <v>9</v>
      </c>
    </row>
    <row r="2" s="87" customFormat="1" ht="15">
      <c r="A2" s="86"/>
    </row>
    <row r="3" s="88" customFormat="1" ht="15">
      <c r="A3" s="89" t="s">
        <v>102</v>
      </c>
    </row>
    <row r="4" s="87" customFormat="1" ht="15">
      <c r="A4" s="86"/>
    </row>
    <row r="5" s="87" customFormat="1" ht="45">
      <c r="A5" s="90" t="s">
        <v>88</v>
      </c>
    </row>
    <row r="6" s="87" customFormat="1" ht="15">
      <c r="A6" s="90"/>
    </row>
    <row r="7" s="87" customFormat="1" ht="15">
      <c r="A7" s="91"/>
    </row>
    <row r="8" s="87" customFormat="1" ht="18">
      <c r="A8" s="92" t="s">
        <v>89</v>
      </c>
    </row>
    <row r="9" s="87" customFormat="1" ht="15.75">
      <c r="A9" s="93"/>
    </row>
    <row r="10" s="87" customFormat="1" ht="47.25">
      <c r="A10" s="94" t="s">
        <v>98</v>
      </c>
    </row>
    <row r="11" s="87" customFormat="1" ht="15.75">
      <c r="A11" s="93"/>
    </row>
    <row r="12" s="87" customFormat="1" ht="47.25">
      <c r="A12" s="94" t="s">
        <v>90</v>
      </c>
    </row>
    <row r="13" s="87" customFormat="1" ht="15">
      <c r="A13" s="90"/>
    </row>
    <row r="14" s="87" customFormat="1" ht="47.25">
      <c r="A14" s="94" t="s">
        <v>99</v>
      </c>
    </row>
    <row r="15" s="87" customFormat="1" ht="15">
      <c r="A15" s="86"/>
    </row>
    <row r="16" s="87" customFormat="1" ht="15"/>
    <row r="17" s="87" customFormat="1" ht="18">
      <c r="A17" s="92" t="s">
        <v>91</v>
      </c>
    </row>
    <row r="18" s="87" customFormat="1" ht="15">
      <c r="A18" s="90"/>
    </row>
    <row r="19" s="87" customFormat="1" ht="45.75">
      <c r="A19" s="90" t="s">
        <v>100</v>
      </c>
    </row>
    <row r="20" ht="15">
      <c r="A20" s="90"/>
    </row>
    <row r="21" ht="45.75">
      <c r="A21" s="90" t="s">
        <v>101</v>
      </c>
    </row>
    <row r="22" ht="15">
      <c r="A22" s="90"/>
    </row>
    <row r="23" ht="45">
      <c r="A23" s="90" t="s">
        <v>92</v>
      </c>
    </row>
    <row r="24" ht="15">
      <c r="A24" s="90"/>
    </row>
    <row r="25" ht="30">
      <c r="A25" s="90" t="s">
        <v>93</v>
      </c>
    </row>
    <row r="26" ht="15">
      <c r="A26" s="96" t="s">
        <v>103</v>
      </c>
    </row>
    <row r="27" ht="15">
      <c r="A27" s="90"/>
    </row>
    <row r="28" ht="15">
      <c r="A28" s="90"/>
    </row>
    <row r="29" s="87" customFormat="1" ht="18">
      <c r="A29" s="92" t="s">
        <v>94</v>
      </c>
    </row>
    <row r="31" ht="30">
      <c r="A31" s="90" t="s">
        <v>95</v>
      </c>
    </row>
    <row r="33" ht="30">
      <c r="A33" s="90" t="s">
        <v>96</v>
      </c>
    </row>
    <row r="35" ht="30">
      <c r="A35" s="90" t="s">
        <v>97</v>
      </c>
    </row>
  </sheetData>
  <sheetProtection password="8385" sheet="1"/>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Break Even Analysis Calculator</dc:title>
  <dc:subject/>
  <dc:creator>Vertex42.com</dc:creator>
  <cp:keywords/>
  <dc:description>(c) 2009 Vertex42 LLC. All Rights Reserved.</dc:description>
  <cp:lastModifiedBy>Vertex42.com Templates</cp:lastModifiedBy>
  <cp:lastPrinted>2011-05-30T15:45:23Z</cp:lastPrinted>
  <dcterms:created xsi:type="dcterms:W3CDTF">2011-05-30T15:40:24Z</dcterms:created>
  <dcterms:modified xsi:type="dcterms:W3CDTF">2017-06-15T20:51:07Z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1.1.1</vt:lpwstr>
  </property>
</Properties>
</file>