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filterPrivacy="1"/>
  <bookViews>
    <workbookView xWindow="0" yWindow="0" windowWidth="22260" windowHeight="12645"/>
  </bookViews>
  <sheets>
    <sheet name="Examples" sheetId="1" r:id="rId1"/>
    <sheet name="©" sheetId="2" r:id="rId2"/>
  </sheets>
  <definedNames>
    <definedName name="bm_2D">Examples!$B$198</definedName>
    <definedName name="bm_3D">Examples!$B$229</definedName>
    <definedName name="bm_approximate">Examples!$B$132</definedName>
    <definedName name="bm_case_sensitive">Examples!$B$269</definedName>
    <definedName name="bm_last_non_blank">Examples!$B$369</definedName>
    <definedName name="bm_last_non_empty">Examples!$B$395</definedName>
    <definedName name="bm_last_numeric">Examples!$B$321</definedName>
    <definedName name="bm_last_text">Examples!$B$343</definedName>
    <definedName name="bm_mainexample">Examples!$B$27</definedName>
    <definedName name="bm_multiple">Examples!$B$288</definedName>
    <definedName name="bm_non_exact">Examples!$B$305</definedName>
    <definedName name="bm_nthmatch">Examples!$B$415</definedName>
    <definedName name="bm_syntax">Examples!$B$69</definedName>
    <definedName name="bm_wildcard">Examples!$B$110</definedName>
    <definedName name="valuevx">42.314159</definedName>
    <definedName name="vertex42_copyright" hidden="1">"© 2017 Vertex42 LLC"</definedName>
    <definedName name="vertex42_id" hidden="1">"LookupFormulas.xlsx"</definedName>
    <definedName name="vertex42_title" hidden="1">"VLOOKUP and INDEX-MATCH Examples"</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7" i="1" l="1" a="1"/>
  <c r="G427" i="1" s="1"/>
  <c r="H359" i="1" l="1"/>
  <c r="D361" i="1"/>
  <c r="G359" i="1"/>
  <c r="G357" i="1" l="1"/>
  <c r="C402" i="1"/>
  <c r="G361" i="1"/>
  <c r="D338" i="1"/>
  <c r="D334" i="1"/>
  <c r="D249" i="1" l="1"/>
  <c r="C404" i="1" l="1"/>
  <c r="F402" i="1" s="1"/>
  <c r="C389" i="1"/>
  <c r="F390" i="1" l="1"/>
  <c r="F388" i="1"/>
  <c r="F400" i="1"/>
  <c r="D335" i="1" l="1"/>
  <c r="G338" i="1" s="1"/>
  <c r="G336" i="1" l="1"/>
  <c r="G334" i="1"/>
  <c r="G316" i="1" a="1"/>
  <c r="G316" i="1" s="1"/>
  <c r="I302" i="1" l="1" a="1"/>
  <c r="I302" i="1" s="1"/>
  <c r="H283" i="1" a="1"/>
  <c r="H283" i="1" s="1"/>
  <c r="H282" i="1" a="1"/>
  <c r="H282" i="1" s="1"/>
  <c r="D247" i="1" l="1"/>
  <c r="D207" i="1"/>
  <c r="D208" i="1"/>
  <c r="D209" i="1"/>
  <c r="H182" i="1"/>
  <c r="G182" i="1"/>
  <c r="G147" i="1"/>
  <c r="H147" i="1"/>
  <c r="G148" i="1"/>
  <c r="H148" i="1"/>
  <c r="G149" i="1"/>
  <c r="H149" i="1"/>
  <c r="H146" i="1"/>
  <c r="G146" i="1"/>
  <c r="H33" i="1" l="1"/>
  <c r="H37" i="1"/>
  <c r="I114" i="1" l="1"/>
  <c r="H114" i="1"/>
  <c r="I115" i="1"/>
  <c r="H115" i="1"/>
  <c r="J87" i="1"/>
  <c r="I103" i="1" l="1"/>
  <c r="J103" i="1"/>
  <c r="J107" i="1"/>
  <c r="J106" i="1"/>
  <c r="H76" i="1"/>
  <c r="G80" i="1" s="1"/>
  <c r="H80" i="1" s="1"/>
  <c r="G170" i="1" l="1"/>
  <c r="H170" i="1"/>
  <c r="G171" i="1"/>
  <c r="H171" i="1"/>
  <c r="H169" i="1"/>
  <c r="G169" i="1"/>
  <c r="H160" i="1" l="1"/>
  <c r="H161" i="1"/>
  <c r="H162" i="1"/>
  <c r="H159" i="1"/>
  <c r="G160" i="1"/>
  <c r="G161" i="1"/>
  <c r="G162" i="1"/>
  <c r="G159" i="1"/>
  <c r="I113" i="1" l="1"/>
  <c r="H113" i="1"/>
  <c r="I299" i="1" l="1"/>
  <c r="B299" i="1"/>
  <c r="B300" i="1"/>
  <c r="B301" i="1"/>
  <c r="B302" i="1"/>
  <c r="B298" i="1"/>
  <c r="I301" i="1" l="1"/>
</calcChain>
</file>

<file path=xl/sharedStrings.xml><?xml version="1.0" encoding="utf-8"?>
<sst xmlns="http://schemas.openxmlformats.org/spreadsheetml/2006/main" count="416" uniqueCount="263">
  <si>
    <t>© 2017 Vertex42 LLC</t>
  </si>
  <si>
    <t>EXAMPLES</t>
  </si>
  <si>
    <t>Syntax:</t>
  </si>
  <si>
    <t>Result</t>
  </si>
  <si>
    <t>Formula:</t>
  </si>
  <si>
    <t>NOTE</t>
  </si>
  <si>
    <t>REFERENCES</t>
  </si>
  <si>
    <t>ARTICLE</t>
  </si>
  <si>
    <t>By Vertex42.com</t>
  </si>
  <si>
    <t>This spreadsheet, including all worksheets and associated content is a copyrighted work under the United States and other copyright laws.</t>
  </si>
  <si>
    <t>https://www.vertex42.com/licensing/EULA_privateuse.html</t>
  </si>
  <si>
    <t>Do not submit copies or modifications of this file to any website or online template gallery.</t>
  </si>
  <si>
    <t>Please review the following license agreement to learn how you may or may not use this file. Thank you.</t>
  </si>
  <si>
    <t>Item ID</t>
  </si>
  <si>
    <t>Price</t>
  </si>
  <si>
    <t>Product A</t>
  </si>
  <si>
    <t>Product B</t>
  </si>
  <si>
    <t>Product C</t>
  </si>
  <si>
    <t>Product D</t>
  </si>
  <si>
    <t>Product E</t>
  </si>
  <si>
    <t>Item Name</t>
  </si>
  <si>
    <t>Price List Table</t>
  </si>
  <si>
    <t>Qty</t>
  </si>
  <si>
    <t>Row</t>
  </si>
  <si>
    <t>Column</t>
  </si>
  <si>
    <t>A</t>
  </si>
  <si>
    <t>B</t>
  </si>
  <si>
    <t>C</t>
  </si>
  <si>
    <t>D</t>
  </si>
  <si>
    <t>E</t>
  </si>
  <si>
    <t>A_001</t>
  </si>
  <si>
    <t>A_002</t>
  </si>
  <si>
    <t>A_003</t>
  </si>
  <si>
    <t>A_004</t>
  </si>
  <si>
    <t>A_005</t>
  </si>
  <si>
    <t>Grade Table</t>
  </si>
  <si>
    <t>Grade</t>
  </si>
  <si>
    <t>Percentage</t>
  </si>
  <si>
    <t>F</t>
  </si>
  <si>
    <t>percent</t>
  </si>
  <si>
    <t>Discount</t>
  </si>
  <si>
    <t>Quantity</t>
  </si>
  <si>
    <t>Phoenix</t>
  </si>
  <si>
    <t>Albuquerque</t>
  </si>
  <si>
    <t>Denver</t>
  </si>
  <si>
    <t>New York</t>
  </si>
  <si>
    <t>Mileage</t>
  </si>
  <si>
    <t>Color</t>
  </si>
  <si>
    <t>blue</t>
  </si>
  <si>
    <t>green</t>
  </si>
  <si>
    <t>Product</t>
  </si>
  <si>
    <t>yellow</t>
  </si>
  <si>
    <t>Helper</t>
  </si>
  <si>
    <t>Lookup Value</t>
  </si>
  <si>
    <t>INDEX-MATCH:</t>
  </si>
  <si>
    <t>a_003</t>
  </si>
  <si>
    <t>Return Approximate Matches Using VLOOKUP and INDEX-MATCH</t>
  </si>
  <si>
    <t>VLOOKUP and INDEX-MATCH Using Multiple Match Criteria</t>
  </si>
  <si>
    <t>INDEX-MATCH</t>
  </si>
  <si>
    <t>A5B_199</t>
  </si>
  <si>
    <t>A6B_200</t>
  </si>
  <si>
    <t>A?C*</t>
  </si>
  <si>
    <t>A2C_201</t>
  </si>
  <si>
    <t>A4C_203</t>
  </si>
  <si>
    <t>*200</t>
  </si>
  <si>
    <t>VLOOKUP</t>
  </si>
  <si>
    <t>Example 1:</t>
  </si>
  <si>
    <t>Example 2:</t>
  </si>
  <si>
    <t>Example 3:</t>
  </si>
  <si>
    <t>Wildcard Characters (?, *) for Partial Matches Using VLOOKUP and INDEX-MATCH</t>
  </si>
  <si>
    <t>Discount Table</t>
  </si>
  <si>
    <t>Example 1: Grade Lookup</t>
  </si>
  <si>
    <t>Example 3: Tax Bracket Lookup</t>
  </si>
  <si>
    <t>quantity</t>
  </si>
  <si>
    <t>Percent</t>
  </si>
  <si>
    <t>Excess Over</t>
  </si>
  <si>
    <r>
      <t xml:space="preserve">See it in action: </t>
    </r>
    <r>
      <rPr>
        <b/>
        <sz val="11"/>
        <color theme="10"/>
        <rFont val="Arial"/>
        <family val="2"/>
        <scheme val="minor"/>
      </rPr>
      <t>Paycheck Calculator Template</t>
    </r>
  </si>
  <si>
    <r>
      <t xml:space="preserve">See it in action: </t>
    </r>
    <r>
      <rPr>
        <b/>
        <sz val="11"/>
        <color theme="10"/>
        <rFont val="Arial"/>
        <family val="2"/>
        <scheme val="minor"/>
      </rPr>
      <t>Gradebook Template</t>
    </r>
  </si>
  <si>
    <t>Tax Table</t>
  </si>
  <si>
    <t>a_001</t>
  </si>
  <si>
    <t>lookup</t>
  </si>
  <si>
    <t>B_003</t>
  </si>
  <si>
    <t>b_003</t>
  </si>
  <si>
    <r>
      <t>Most lookups and logical comparisons in Excel, such as A1=B1 are NOT case-sensitive, meaning that "A"="a" and "B"="b". The EXACT(</t>
    </r>
    <r>
      <rPr>
        <i/>
        <sz val="11"/>
        <color theme="1"/>
        <rFont val="Arial"/>
        <family val="2"/>
        <scheme val="minor"/>
      </rPr>
      <t>value1,value2</t>
    </r>
    <r>
      <rPr>
        <sz val="11"/>
        <color theme="1"/>
        <rFont val="Arial"/>
        <family val="2"/>
        <scheme val="minor"/>
      </rPr>
      <t xml:space="preserve">) function allows you to make a comparison between </t>
    </r>
    <r>
      <rPr>
        <i/>
        <sz val="11"/>
        <color theme="1"/>
        <rFont val="Arial"/>
        <family val="2"/>
        <scheme val="minor"/>
      </rPr>
      <t>value1</t>
    </r>
    <r>
      <rPr>
        <sz val="11"/>
        <color theme="1"/>
        <rFont val="Arial"/>
        <family val="2"/>
        <scheme val="minor"/>
      </rPr>
      <t xml:space="preserve"> and </t>
    </r>
    <r>
      <rPr>
        <i/>
        <sz val="11"/>
        <color theme="1"/>
        <rFont val="Arial"/>
        <family val="2"/>
        <scheme val="minor"/>
      </rPr>
      <t>value2</t>
    </r>
    <r>
      <rPr>
        <sz val="11"/>
        <color theme="1"/>
        <rFont val="Arial"/>
        <family val="2"/>
        <scheme val="minor"/>
      </rPr>
      <t xml:space="preserve"> that IS case sensitive and it can also handle numbers, so EXACT("A","a") returns FALSE and EXACT("B","B") returns TRUE. If you compare a value to a range like EXACT("B",A1:A20) then the function returns an array of TRUE and FALSE values. This allows us to make a very small change to the INDEX-MATCH formula and we just need to press Ctrl+Shift+Enter because the formula will be an Array Formula.</t>
    </r>
  </si>
  <si>
    <t>exceljet.net: "23 things you should know about vlookup"</t>
  </si>
  <si>
    <t>TEMPLATE</t>
  </si>
  <si>
    <t>VLOOKUP Example</t>
  </si>
  <si>
    <t>INDEX-MATCH Example</t>
  </si>
  <si>
    <t>NOTES</t>
  </si>
  <si>
    <t>As a general rule, use absolute ($A$1) cell references to refer to the lookup ranges, table arrays, etc. because when you copy the lookup formula you will usually want those ranges to not change.</t>
  </si>
  <si>
    <t>Use IFERROR to handle the error returned when an exact match is not found.</t>
  </si>
  <si>
    <r>
      <t>=</t>
    </r>
    <r>
      <rPr>
        <b/>
        <sz val="11"/>
        <color theme="0"/>
        <rFont val="Arial"/>
        <family val="2"/>
        <scheme val="minor"/>
      </rPr>
      <t>MATCH</t>
    </r>
    <r>
      <rPr>
        <sz val="11"/>
        <color theme="0"/>
        <rFont val="Arial"/>
        <family val="2"/>
        <scheme val="minor"/>
      </rPr>
      <t>(</t>
    </r>
    <r>
      <rPr>
        <i/>
        <sz val="11"/>
        <color theme="0"/>
        <rFont val="Arial"/>
        <family val="2"/>
        <scheme val="minor"/>
      </rPr>
      <t>lookup_value</t>
    </r>
    <r>
      <rPr>
        <sz val="11"/>
        <color theme="0"/>
        <rFont val="Arial"/>
        <family val="2"/>
        <scheme val="minor"/>
      </rPr>
      <t>,</t>
    </r>
    <r>
      <rPr>
        <i/>
        <sz val="11"/>
        <color theme="0"/>
        <rFont val="Arial"/>
        <family val="2"/>
        <scheme val="minor"/>
      </rPr>
      <t>lookup_range</t>
    </r>
    <r>
      <rPr>
        <sz val="11"/>
        <color theme="0"/>
        <rFont val="Arial"/>
        <family val="2"/>
        <scheme val="minor"/>
      </rPr>
      <t>,[</t>
    </r>
    <r>
      <rPr>
        <i/>
        <sz val="11"/>
        <color theme="0"/>
        <rFont val="Arial"/>
        <family val="2"/>
        <scheme val="minor"/>
      </rPr>
      <t>match_type</t>
    </r>
    <r>
      <rPr>
        <sz val="11"/>
        <color theme="0"/>
        <rFont val="Arial"/>
        <family val="2"/>
        <scheme val="minor"/>
      </rPr>
      <t>])</t>
    </r>
  </si>
  <si>
    <t>Row Number</t>
  </si>
  <si>
    <t>Step 2: Return the Value on Row N</t>
  </si>
  <si>
    <t>Step 1: Find the Row Number N</t>
  </si>
  <si>
    <t>Name</t>
  </si>
  <si>
    <t>NV</t>
  </si>
  <si>
    <t>Nevada</t>
  </si>
  <si>
    <t>State List</t>
  </si>
  <si>
    <t>State Abbr</t>
  </si>
  <si>
    <t>MT</t>
  </si>
  <si>
    <t>Montana</t>
  </si>
  <si>
    <r>
      <t>=</t>
    </r>
    <r>
      <rPr>
        <b/>
        <sz val="11"/>
        <color theme="1"/>
        <rFont val="Arial"/>
        <family val="2"/>
        <scheme val="minor"/>
      </rPr>
      <t>INDEX</t>
    </r>
    <r>
      <rPr>
        <sz val="11"/>
        <color theme="1"/>
        <rFont val="Arial"/>
        <family val="2"/>
        <scheme val="minor"/>
      </rPr>
      <t>(</t>
    </r>
    <r>
      <rPr>
        <i/>
        <sz val="11"/>
        <color theme="1"/>
        <rFont val="Arial"/>
        <family val="2"/>
        <scheme val="minor"/>
      </rPr>
      <t>result_range</t>
    </r>
    <r>
      <rPr>
        <sz val="11"/>
        <color theme="1"/>
        <rFont val="Arial"/>
        <family val="2"/>
        <scheme val="minor"/>
      </rPr>
      <t>,3)</t>
    </r>
  </si>
  <si>
    <t>TX</t>
  </si>
  <si>
    <t>Texas</t>
  </si>
  <si>
    <t>CA</t>
  </si>
  <si>
    <t>California</t>
  </si>
  <si>
    <t>NY</t>
  </si>
  <si>
    <r>
      <t>=</t>
    </r>
    <r>
      <rPr>
        <b/>
        <sz val="11"/>
        <color theme="1"/>
        <rFont val="Arial"/>
        <family val="2"/>
        <scheme val="minor"/>
      </rPr>
      <t>MATCH</t>
    </r>
    <r>
      <rPr>
        <sz val="11"/>
        <color theme="1"/>
        <rFont val="Arial"/>
        <family val="2"/>
        <scheme val="minor"/>
      </rPr>
      <t>("MT",</t>
    </r>
    <r>
      <rPr>
        <i/>
        <sz val="11"/>
        <color theme="1"/>
        <rFont val="Arial"/>
        <family val="2"/>
        <scheme val="minor"/>
      </rPr>
      <t>lookup_range</t>
    </r>
    <r>
      <rPr>
        <sz val="11"/>
        <color theme="1"/>
        <rFont val="Arial"/>
        <family val="2"/>
        <scheme val="minor"/>
      </rPr>
      <t>,0)</t>
    </r>
  </si>
  <si>
    <t>Population</t>
  </si>
  <si>
    <t>19.65M</t>
  </si>
  <si>
    <t>26.45M</t>
  </si>
  <si>
    <t>38.33M</t>
  </si>
  <si>
    <t>2.79M</t>
  </si>
  <si>
    <t>1.02M</t>
  </si>
  <si>
    <r>
      <t>=</t>
    </r>
    <r>
      <rPr>
        <b/>
        <sz val="11"/>
        <color theme="1"/>
        <rFont val="Arial"/>
        <family val="2"/>
        <scheme val="minor"/>
      </rPr>
      <t>INDEX</t>
    </r>
    <r>
      <rPr>
        <sz val="11"/>
        <color theme="1"/>
        <rFont val="Arial"/>
        <family val="2"/>
        <scheme val="minor"/>
      </rPr>
      <t>(</t>
    </r>
    <r>
      <rPr>
        <i/>
        <sz val="11"/>
        <color theme="1"/>
        <rFont val="Arial"/>
        <family val="2"/>
        <scheme val="minor"/>
      </rPr>
      <t>array</t>
    </r>
    <r>
      <rPr>
        <sz val="11"/>
        <color theme="1"/>
        <rFont val="Arial"/>
        <family val="2"/>
        <scheme val="minor"/>
      </rPr>
      <t>,</t>
    </r>
    <r>
      <rPr>
        <i/>
        <sz val="11"/>
        <color theme="1"/>
        <rFont val="Arial"/>
        <family val="2"/>
        <scheme val="minor"/>
      </rPr>
      <t>row_number</t>
    </r>
    <r>
      <rPr>
        <sz val="11"/>
        <color theme="1"/>
        <rFont val="Arial"/>
        <family val="2"/>
        <scheme val="minor"/>
      </rPr>
      <t>)</t>
    </r>
  </si>
  <si>
    <r>
      <t>=</t>
    </r>
    <r>
      <rPr>
        <b/>
        <sz val="11"/>
        <color theme="1"/>
        <rFont val="Arial"/>
        <family val="2"/>
        <scheme val="minor"/>
      </rPr>
      <t>INDEX</t>
    </r>
    <r>
      <rPr>
        <sz val="11"/>
        <color theme="1"/>
        <rFont val="Arial"/>
        <family val="2"/>
        <scheme val="minor"/>
      </rPr>
      <t>(</t>
    </r>
    <r>
      <rPr>
        <i/>
        <sz val="11"/>
        <color theme="1"/>
        <rFont val="Arial"/>
        <family val="2"/>
        <scheme val="minor"/>
      </rPr>
      <t>array</t>
    </r>
    <r>
      <rPr>
        <sz val="11"/>
        <color theme="1"/>
        <rFont val="Arial"/>
        <family val="2"/>
        <scheme val="minor"/>
      </rPr>
      <t>,</t>
    </r>
    <r>
      <rPr>
        <i/>
        <sz val="11"/>
        <color theme="1"/>
        <rFont val="Arial"/>
        <family val="2"/>
        <scheme val="minor"/>
      </rPr>
      <t>row_number</t>
    </r>
    <r>
      <rPr>
        <sz val="11"/>
        <color theme="1"/>
        <rFont val="Arial"/>
        <family val="2"/>
        <scheme val="minor"/>
      </rPr>
      <t>,</t>
    </r>
    <r>
      <rPr>
        <i/>
        <sz val="11"/>
        <color theme="1"/>
        <rFont val="Arial"/>
        <family val="2"/>
        <scheme val="minor"/>
      </rPr>
      <t>column_number</t>
    </r>
    <r>
      <rPr>
        <sz val="11"/>
        <color theme="1"/>
        <rFont val="Arial"/>
        <family val="2"/>
        <scheme val="minor"/>
      </rPr>
      <t>)</t>
    </r>
  </si>
  <si>
    <r>
      <t>=</t>
    </r>
    <r>
      <rPr>
        <b/>
        <sz val="11"/>
        <color theme="0"/>
        <rFont val="Arial"/>
        <family val="2"/>
        <scheme val="minor"/>
      </rPr>
      <t>INDEX</t>
    </r>
    <r>
      <rPr>
        <sz val="11"/>
        <color theme="0"/>
        <rFont val="Arial"/>
        <family val="2"/>
        <scheme val="minor"/>
      </rPr>
      <t xml:space="preserve">( </t>
    </r>
    <r>
      <rPr>
        <i/>
        <sz val="11"/>
        <color theme="0"/>
        <rFont val="Arial"/>
        <family val="2"/>
        <scheme val="minor"/>
      </rPr>
      <t>result_range</t>
    </r>
    <r>
      <rPr>
        <sz val="11"/>
        <color theme="0"/>
        <rFont val="Arial"/>
        <family val="2"/>
        <scheme val="minor"/>
      </rPr>
      <t>,</t>
    </r>
    <r>
      <rPr>
        <b/>
        <sz val="11"/>
        <color theme="0"/>
        <rFont val="Arial"/>
        <family val="2"/>
        <scheme val="minor"/>
      </rPr>
      <t>MATCH</t>
    </r>
    <r>
      <rPr>
        <sz val="11"/>
        <color theme="0"/>
        <rFont val="Arial"/>
        <family val="2"/>
        <scheme val="minor"/>
      </rPr>
      <t>(</t>
    </r>
    <r>
      <rPr>
        <i/>
        <sz val="11"/>
        <color theme="0"/>
        <rFont val="Arial"/>
        <family val="2"/>
        <scheme val="minor"/>
      </rPr>
      <t>lookup_value,lookup_range,</t>
    </r>
    <r>
      <rPr>
        <sz val="11"/>
        <color theme="0"/>
        <rFont val="Arial"/>
        <family val="2"/>
        <scheme val="minor"/>
      </rPr>
      <t>0) )</t>
    </r>
  </si>
  <si>
    <t>For an exact match, the last argument in the VLOOKUP and MATCH functions should be FALSE or the value 0. Actually, the lookup is not truly "exact" because VLOOKUP and MATCH are not case-sensitive, but the syntax calls the option an "exact match" so we'll go with that and explain how to do a case-sensitive match later.</t>
  </si>
  <si>
    <r>
      <t>A</t>
    </r>
    <r>
      <rPr>
        <b/>
        <sz val="11"/>
        <color theme="1"/>
        <rFont val="Arial"/>
        <family val="2"/>
        <scheme val="minor"/>
      </rPr>
      <t>?</t>
    </r>
    <r>
      <rPr>
        <sz val="11"/>
        <color theme="1"/>
        <rFont val="Arial"/>
        <family val="2"/>
        <scheme val="minor"/>
      </rPr>
      <t>C_202</t>
    </r>
  </si>
  <si>
    <t>lookup_value</t>
  </si>
  <si>
    <t>Example 3: Use ~ (tilde) in front of a wildcard character to treat it as a literal character.</t>
  </si>
  <si>
    <t>*~?*</t>
  </si>
  <si>
    <t>Example 1: * (asterisk) matches any number of characters.</t>
  </si>
  <si>
    <t>Example 2: ? (question mark) matches any single character.</t>
  </si>
  <si>
    <t>In this example, we are looking for the first occurrence of any product name containing a question mark.</t>
  </si>
  <si>
    <t>In this example, we are looking for the first occurrence of a text string ending with "200"</t>
  </si>
  <si>
    <t>In this example, we are looking for the first product that starts with an "A" and has "C" as the 3rd character.</t>
  </si>
  <si>
    <r>
      <t xml:space="preserve">See it in action: </t>
    </r>
    <r>
      <rPr>
        <b/>
        <sz val="11"/>
        <color theme="10"/>
        <rFont val="Arial"/>
        <family val="2"/>
        <scheme val="minor"/>
      </rPr>
      <t>Purchase Order with Price List</t>
    </r>
  </si>
  <si>
    <r>
      <t xml:space="preserve">See it in action: </t>
    </r>
    <r>
      <rPr>
        <b/>
        <sz val="11"/>
        <color theme="10"/>
        <rFont val="Arial"/>
        <family val="2"/>
        <scheme val="minor"/>
      </rPr>
      <t>Food Diary Template</t>
    </r>
  </si>
  <si>
    <t>A Simple VLOOKUP and INDEX-MATCH Example</t>
  </si>
  <si>
    <t>VLOOKUP Syntax</t>
  </si>
  <si>
    <t>INDEX-MATCH Syntax</t>
  </si>
  <si>
    <t>Example:</t>
  </si>
  <si>
    <t>support.office.com: MATCH function</t>
  </si>
  <si>
    <t>support.office.com: VLOOKUP function</t>
  </si>
  <si>
    <t>support.office.com: INDEX function</t>
  </si>
  <si>
    <r>
      <rPr>
        <b/>
        <sz val="16"/>
        <color theme="3"/>
        <rFont val="Arial"/>
        <family val="2"/>
        <scheme val="minor"/>
      </rPr>
      <t>Step 1</t>
    </r>
    <r>
      <rPr>
        <sz val="16"/>
        <color theme="3"/>
        <rFont val="Arial"/>
        <family val="2"/>
        <scheme val="minor"/>
      </rPr>
      <t xml:space="preserve">: MATCH returns the </t>
    </r>
    <r>
      <rPr>
        <b/>
        <sz val="16"/>
        <color theme="3"/>
        <rFont val="Arial"/>
        <family val="2"/>
        <scheme val="minor"/>
      </rPr>
      <t>position number</t>
    </r>
    <r>
      <rPr>
        <sz val="16"/>
        <color theme="3"/>
        <rFont val="Arial"/>
        <family val="2"/>
        <scheme val="minor"/>
      </rPr>
      <t xml:space="preserve"> of the matched value within the lookup range</t>
    </r>
  </si>
  <si>
    <r>
      <t xml:space="preserve">The </t>
    </r>
    <r>
      <rPr>
        <i/>
        <sz val="11"/>
        <color theme="1"/>
        <rFont val="Arial"/>
        <family val="2"/>
        <scheme val="minor"/>
      </rPr>
      <t>lookup_range</t>
    </r>
    <r>
      <rPr>
        <sz val="11"/>
        <color theme="1"/>
        <rFont val="Arial"/>
        <family val="2"/>
        <scheme val="minor"/>
      </rPr>
      <t xml:space="preserve"> can be a row or column, but if </t>
    </r>
    <r>
      <rPr>
        <i/>
        <sz val="11"/>
        <color theme="1"/>
        <rFont val="Arial"/>
        <family val="2"/>
        <scheme val="minor"/>
      </rPr>
      <t>lookup_range</t>
    </r>
    <r>
      <rPr>
        <sz val="11"/>
        <color theme="1"/>
        <rFont val="Arial"/>
        <family val="2"/>
        <scheme val="minor"/>
      </rPr>
      <t xml:space="preserve"> is more than one row or column, MATCH will return an error.</t>
    </r>
  </si>
  <si>
    <r>
      <t>=</t>
    </r>
    <r>
      <rPr>
        <b/>
        <sz val="11"/>
        <color theme="1"/>
        <rFont val="Arial"/>
        <family val="2"/>
        <scheme val="minor"/>
      </rPr>
      <t>MATCH</t>
    </r>
    <r>
      <rPr>
        <sz val="11"/>
        <color theme="1"/>
        <rFont val="Arial"/>
        <family val="2"/>
        <scheme val="minor"/>
      </rPr>
      <t>("MT",{"CA","NV","MT","TX","NY"}</t>
    </r>
    <r>
      <rPr>
        <sz val="11"/>
        <color theme="1"/>
        <rFont val="Arial"/>
        <family val="2"/>
        <scheme val="minor"/>
      </rPr>
      <t>,0)</t>
    </r>
  </si>
  <si>
    <r>
      <rPr>
        <b/>
        <sz val="16"/>
        <color theme="3"/>
        <rFont val="Arial"/>
        <family val="2"/>
        <scheme val="minor"/>
      </rPr>
      <t>Step 2</t>
    </r>
    <r>
      <rPr>
        <sz val="16"/>
        <color theme="3"/>
        <rFont val="Arial"/>
        <family val="2"/>
        <scheme val="minor"/>
      </rPr>
      <t xml:space="preserve">: INDEX returns the </t>
    </r>
    <r>
      <rPr>
        <b/>
        <sz val="16"/>
        <color theme="3"/>
        <rFont val="Arial"/>
        <family val="2"/>
        <scheme val="minor"/>
      </rPr>
      <t>value</t>
    </r>
    <r>
      <rPr>
        <sz val="16"/>
        <color theme="3"/>
        <rFont val="Arial"/>
        <family val="2"/>
        <scheme val="minor"/>
      </rPr>
      <t xml:space="preserve"> from an array based on the row and column number</t>
    </r>
  </si>
  <si>
    <t>The INDEX-MATCH formula is an example of a simple nested function where we use the result from the MATCH function as one of the arguments for the INDEX function. The example below shows this being done in two separate steps.</t>
  </si>
  <si>
    <t>Syntax for MATCH and INDEX</t>
  </si>
  <si>
    <r>
      <t>=</t>
    </r>
    <r>
      <rPr>
        <b/>
        <sz val="11"/>
        <color theme="0"/>
        <rFont val="Arial"/>
        <family val="2"/>
        <scheme val="minor"/>
      </rPr>
      <t>INDEX</t>
    </r>
    <r>
      <rPr>
        <sz val="11"/>
        <color theme="0"/>
        <rFont val="Arial"/>
        <family val="2"/>
        <scheme val="minor"/>
      </rPr>
      <t>(</t>
    </r>
    <r>
      <rPr>
        <i/>
        <sz val="11"/>
        <color theme="0"/>
        <rFont val="Arial"/>
        <family val="2"/>
        <scheme val="minor"/>
      </rPr>
      <t>array</t>
    </r>
    <r>
      <rPr>
        <sz val="11"/>
        <color theme="0"/>
        <rFont val="Arial"/>
        <family val="2"/>
        <scheme val="minor"/>
      </rPr>
      <t>,</t>
    </r>
    <r>
      <rPr>
        <i/>
        <sz val="11"/>
        <color theme="0"/>
        <rFont val="Arial"/>
        <family val="2"/>
        <scheme val="minor"/>
      </rPr>
      <t>row_number</t>
    </r>
    <r>
      <rPr>
        <sz val="11"/>
        <color theme="0"/>
        <rFont val="Arial"/>
        <family val="2"/>
        <scheme val="minor"/>
      </rPr>
      <t>,[</t>
    </r>
    <r>
      <rPr>
        <i/>
        <sz val="11"/>
        <color theme="0"/>
        <rFont val="Arial"/>
        <family val="2"/>
        <scheme val="minor"/>
      </rPr>
      <t>column_number</t>
    </r>
    <r>
      <rPr>
        <sz val="11"/>
        <color theme="0"/>
        <rFont val="Arial"/>
        <family val="2"/>
        <scheme val="minor"/>
      </rPr>
      <t>],[</t>
    </r>
    <r>
      <rPr>
        <i/>
        <sz val="11"/>
        <color theme="0"/>
        <rFont val="Arial"/>
        <family val="2"/>
        <scheme val="minor"/>
      </rPr>
      <t>area_number</t>
    </r>
    <r>
      <rPr>
        <sz val="11"/>
        <color theme="0"/>
        <rFont val="Arial"/>
        <family val="2"/>
        <scheme val="minor"/>
      </rPr>
      <t>])</t>
    </r>
  </si>
  <si>
    <r>
      <t xml:space="preserve">The </t>
    </r>
    <r>
      <rPr>
        <i/>
        <sz val="11"/>
        <color theme="1"/>
        <rFont val="Arial"/>
        <family val="2"/>
        <scheme val="minor"/>
      </rPr>
      <t>area_number</t>
    </r>
    <r>
      <rPr>
        <sz val="11"/>
        <color theme="1"/>
        <rFont val="Arial"/>
        <family val="2"/>
        <scheme val="minor"/>
      </rPr>
      <t xml:space="preserve"> argument is only for 3D arrays.</t>
    </r>
  </si>
  <si>
    <r>
      <t xml:space="preserve">You don't need to include the </t>
    </r>
    <r>
      <rPr>
        <i/>
        <sz val="11"/>
        <color theme="1"/>
        <rFont val="Arial"/>
        <family val="2"/>
        <scheme val="minor"/>
      </rPr>
      <t>column_number</t>
    </r>
    <r>
      <rPr>
        <sz val="11"/>
        <color theme="1"/>
        <rFont val="Arial"/>
        <family val="2"/>
        <scheme val="minor"/>
      </rPr>
      <t xml:space="preserve"> if the array is a single column.</t>
    </r>
  </si>
  <si>
    <r>
      <t xml:space="preserve">The </t>
    </r>
    <r>
      <rPr>
        <i/>
        <sz val="11"/>
        <color theme="1"/>
        <rFont val="Arial"/>
        <family val="2"/>
        <scheme val="minor"/>
      </rPr>
      <t>match_type</t>
    </r>
    <r>
      <rPr>
        <sz val="11"/>
        <color theme="1"/>
        <rFont val="Arial"/>
        <family val="2"/>
        <scheme val="minor"/>
      </rPr>
      <t xml:space="preserve"> is optional, but the default is not 0. So, it is is best to always specify the match type.</t>
    </r>
  </si>
  <si>
    <r>
      <t>If you insert a column into the table, the hard-coded "3" may no longer point to the correct column. To prevent that from happening, use (COLUMN(</t>
    </r>
    <r>
      <rPr>
        <i/>
        <sz val="11"/>
        <color theme="1"/>
        <rFont val="Arial"/>
        <family val="2"/>
        <scheme val="minor"/>
      </rPr>
      <t>result_column</t>
    </r>
    <r>
      <rPr>
        <sz val="11"/>
        <color theme="1"/>
        <rFont val="Arial"/>
        <family val="2"/>
        <scheme val="minor"/>
      </rPr>
      <t>)-COLUMN(</t>
    </r>
    <r>
      <rPr>
        <i/>
        <sz val="11"/>
        <color theme="1"/>
        <rFont val="Arial"/>
        <family val="2"/>
        <scheme val="minor"/>
      </rPr>
      <t>lookup_column</t>
    </r>
    <r>
      <rPr>
        <sz val="11"/>
        <color theme="1"/>
        <rFont val="Arial"/>
        <family val="2"/>
        <scheme val="minor"/>
      </rPr>
      <t>)+1) in place of the 3 in this example.</t>
    </r>
  </si>
  <si>
    <t>Remember to use FALSE or 0 for exact matches, because both VLOOKUP and MATCH default to a value of TRUE or 1.</t>
  </si>
  <si>
    <t>Check for extra blank spaces if you think a lookup formula should be finding a match, but it is not. Numbers stored as text may result in a match error, also.</t>
  </si>
  <si>
    <t>General Remarks about VLOOKUP and INDEX-MATCH</t>
  </si>
  <si>
    <t>Bookmarks:</t>
  </si>
  <si>
    <t>Using Wilcard Characters for Partial Matches</t>
  </si>
  <si>
    <t>Return Approximate Matches (for Grades, Discounts and Tax Brackets)</t>
  </si>
  <si>
    <r>
      <t>=</t>
    </r>
    <r>
      <rPr>
        <b/>
        <sz val="11"/>
        <color theme="0"/>
        <rFont val="Arial"/>
        <family val="2"/>
        <scheme val="minor"/>
      </rPr>
      <t>VLOOKUP</t>
    </r>
    <r>
      <rPr>
        <sz val="11"/>
        <color theme="0"/>
        <rFont val="Arial"/>
        <family val="2"/>
        <scheme val="minor"/>
      </rPr>
      <t>(</t>
    </r>
    <r>
      <rPr>
        <i/>
        <sz val="11"/>
        <color theme="0"/>
        <rFont val="Arial"/>
        <family val="2"/>
        <scheme val="minor"/>
      </rPr>
      <t>lookup_value</t>
    </r>
    <r>
      <rPr>
        <sz val="11"/>
        <color theme="0"/>
        <rFont val="Arial"/>
        <family val="2"/>
        <scheme val="minor"/>
      </rPr>
      <t>,</t>
    </r>
    <r>
      <rPr>
        <i/>
        <sz val="11"/>
        <color theme="0"/>
        <rFont val="Arial"/>
        <family val="2"/>
        <scheme val="minor"/>
      </rPr>
      <t>table_array</t>
    </r>
    <r>
      <rPr>
        <sz val="11"/>
        <color theme="0"/>
        <rFont val="Arial"/>
        <family val="2"/>
        <scheme val="minor"/>
      </rPr>
      <t>,</t>
    </r>
    <r>
      <rPr>
        <i/>
        <sz val="11"/>
        <color theme="0"/>
        <rFont val="Arial"/>
        <family val="2"/>
        <scheme val="minor"/>
      </rPr>
      <t>result_column_num</t>
    </r>
    <r>
      <rPr>
        <sz val="11"/>
        <color theme="0"/>
        <rFont val="Arial"/>
        <family val="2"/>
        <scheme val="minor"/>
      </rPr>
      <t>,</t>
    </r>
    <r>
      <rPr>
        <b/>
        <sz val="11"/>
        <color theme="0"/>
        <rFont val="Arial"/>
        <family val="2"/>
        <scheme val="minor"/>
      </rPr>
      <t>TRUE</t>
    </r>
    <r>
      <rPr>
        <sz val="11"/>
        <color theme="0"/>
        <rFont val="Arial"/>
        <family val="2"/>
        <scheme val="minor"/>
      </rPr>
      <t>)</t>
    </r>
  </si>
  <si>
    <r>
      <t>=</t>
    </r>
    <r>
      <rPr>
        <b/>
        <sz val="11"/>
        <color theme="0"/>
        <rFont val="Arial"/>
        <family val="2"/>
        <scheme val="minor"/>
      </rPr>
      <t>INDEX</t>
    </r>
    <r>
      <rPr>
        <sz val="11"/>
        <color theme="0"/>
        <rFont val="Arial"/>
        <family val="2"/>
        <scheme val="minor"/>
      </rPr>
      <t>(</t>
    </r>
    <r>
      <rPr>
        <i/>
        <sz val="11"/>
        <color theme="0"/>
        <rFont val="Arial"/>
        <family val="2"/>
        <scheme val="minor"/>
      </rPr>
      <t>result_range</t>
    </r>
    <r>
      <rPr>
        <sz val="11"/>
        <color theme="0"/>
        <rFont val="Arial"/>
        <family val="2"/>
        <scheme val="minor"/>
      </rPr>
      <t>,</t>
    </r>
    <r>
      <rPr>
        <b/>
        <sz val="11"/>
        <color theme="0"/>
        <rFont val="Arial"/>
        <family val="2"/>
        <scheme val="minor"/>
      </rPr>
      <t>MATCH</t>
    </r>
    <r>
      <rPr>
        <sz val="11"/>
        <color theme="0"/>
        <rFont val="Arial"/>
        <family val="2"/>
        <scheme val="minor"/>
      </rPr>
      <t>(</t>
    </r>
    <r>
      <rPr>
        <i/>
        <sz val="11"/>
        <color theme="0"/>
        <rFont val="Arial"/>
        <family val="2"/>
        <scheme val="minor"/>
      </rPr>
      <t>lookup_value</t>
    </r>
    <r>
      <rPr>
        <sz val="11"/>
        <color theme="0"/>
        <rFont val="Arial"/>
        <family val="2"/>
        <scheme val="minor"/>
      </rPr>
      <t>,</t>
    </r>
    <r>
      <rPr>
        <i/>
        <sz val="11"/>
        <color theme="0"/>
        <rFont val="Arial"/>
        <family val="2"/>
        <scheme val="minor"/>
      </rPr>
      <t>lookup_range</t>
    </r>
    <r>
      <rPr>
        <sz val="11"/>
        <color theme="0"/>
        <rFont val="Arial"/>
        <family val="2"/>
        <scheme val="minor"/>
      </rPr>
      <t>,</t>
    </r>
    <r>
      <rPr>
        <b/>
        <sz val="11"/>
        <color theme="0"/>
        <rFont val="Arial"/>
        <family val="2"/>
        <scheme val="minor"/>
      </rPr>
      <t>1</t>
    </r>
    <r>
      <rPr>
        <sz val="11"/>
        <color theme="0"/>
        <rFont val="Arial"/>
        <family val="2"/>
        <scheme val="minor"/>
      </rPr>
      <t>)</t>
    </r>
  </si>
  <si>
    <r>
      <t xml:space="preserve">The following examples show how to use VLOOKUP and INDEX-MATCH to return values that are not necessarily exact matches. </t>
    </r>
    <r>
      <rPr>
        <b/>
        <sz val="11"/>
        <color theme="1"/>
        <rFont val="Arial"/>
        <family val="2"/>
        <scheme val="minor"/>
      </rPr>
      <t>Important</t>
    </r>
    <r>
      <rPr>
        <sz val="11"/>
        <color theme="1"/>
        <rFont val="Arial"/>
        <family val="2"/>
        <scheme val="minor"/>
      </rPr>
      <t xml:space="preserve">: When using an "Approximate Match" with VLOOKUP (where the 4th argument = TRUE) and a "Less than" match with MATCH (where the 3rd argument = 1), </t>
    </r>
    <r>
      <rPr>
        <b/>
        <sz val="11"/>
        <color theme="1"/>
        <rFont val="Arial"/>
        <family val="2"/>
        <scheme val="minor"/>
      </rPr>
      <t>the lookup range needs to be sorted in ascending order</t>
    </r>
    <r>
      <rPr>
        <sz val="11"/>
        <color theme="1"/>
        <rFont val="Arial"/>
        <family val="2"/>
        <scheme val="minor"/>
      </rPr>
      <t>.</t>
    </r>
  </si>
  <si>
    <t>Example 2: Return a Discount Rate Based on Quantity</t>
  </si>
  <si>
    <t>Lookup Formula Examples</t>
  </si>
  <si>
    <t>Example 4: Experiment with what happens when the data is not sorted.</t>
  </si>
  <si>
    <t>For these types of matches, the formulas use an efficient search algorithm that assumes the data is sorted in ascending order. That is why the above example returns 5% instead of 1% (a sequential check starting with the first cell) or 7% (a sequential check starting with the last cell). The algorithm looks at the first and last value, then looks at the middle value (which is zero) and decides to limit its search to the last 5 rows, then looks at the value 500 and decides to limit the search to rows 5-7, etc.</t>
  </si>
  <si>
    <t>From:</t>
  </si>
  <si>
    <t>To:</t>
  </si>
  <si>
    <t>Road</t>
  </si>
  <si>
    <t>Plane</t>
  </si>
  <si>
    <r>
      <t>=</t>
    </r>
    <r>
      <rPr>
        <b/>
        <sz val="11"/>
        <color theme="0"/>
        <rFont val="Arial"/>
        <family val="2"/>
        <scheme val="minor"/>
      </rPr>
      <t>INDEX</t>
    </r>
    <r>
      <rPr>
        <sz val="11"/>
        <color theme="0"/>
        <rFont val="Arial"/>
        <family val="2"/>
        <scheme val="minor"/>
      </rPr>
      <t>(</t>
    </r>
    <r>
      <rPr>
        <i/>
        <sz val="11"/>
        <color theme="0"/>
        <rFont val="Arial"/>
        <family val="2"/>
        <scheme val="minor"/>
      </rPr>
      <t>array</t>
    </r>
    <r>
      <rPr>
        <sz val="11"/>
        <color theme="0"/>
        <rFont val="Arial"/>
        <family val="2"/>
        <scheme val="minor"/>
      </rPr>
      <t>,</t>
    </r>
    <r>
      <rPr>
        <i/>
        <sz val="11"/>
        <color theme="0"/>
        <rFont val="Arial"/>
        <family val="2"/>
        <scheme val="minor"/>
      </rPr>
      <t>row_number</t>
    </r>
    <r>
      <rPr>
        <sz val="11"/>
        <color theme="0"/>
        <rFont val="Arial"/>
        <family val="2"/>
        <scheme val="minor"/>
      </rPr>
      <t>,</t>
    </r>
    <r>
      <rPr>
        <i/>
        <sz val="11"/>
        <color theme="0"/>
        <rFont val="Arial"/>
        <family val="2"/>
        <scheme val="minor"/>
      </rPr>
      <t>column_number</t>
    </r>
    <r>
      <rPr>
        <sz val="11"/>
        <color theme="0"/>
        <rFont val="Arial"/>
        <family val="2"/>
        <scheme val="minor"/>
      </rPr>
      <t>,</t>
    </r>
    <r>
      <rPr>
        <i/>
        <sz val="11"/>
        <color theme="0"/>
        <rFont val="Arial"/>
        <family val="2"/>
        <scheme val="minor"/>
      </rPr>
      <t>area_number</t>
    </r>
    <r>
      <rPr>
        <sz val="11"/>
        <color theme="0"/>
        <rFont val="Arial"/>
        <family val="2"/>
        <scheme val="minor"/>
      </rPr>
      <t>)</t>
    </r>
  </si>
  <si>
    <t>By:</t>
  </si>
  <si>
    <r>
      <t>=INDEX( (</t>
    </r>
    <r>
      <rPr>
        <i/>
        <sz val="11"/>
        <color theme="1"/>
        <rFont val="Arial"/>
        <family val="2"/>
        <scheme val="minor"/>
      </rPr>
      <t>array_range1</t>
    </r>
    <r>
      <rPr>
        <sz val="11"/>
        <color theme="1"/>
        <rFont val="Arial"/>
        <family val="2"/>
        <scheme val="minor"/>
      </rPr>
      <t>,</t>
    </r>
    <r>
      <rPr>
        <i/>
        <sz val="11"/>
        <color theme="1"/>
        <rFont val="Arial"/>
        <family val="2"/>
        <scheme val="minor"/>
      </rPr>
      <t>array_range2</t>
    </r>
    <r>
      <rPr>
        <sz val="11"/>
        <color theme="1"/>
        <rFont val="Arial"/>
        <family val="2"/>
        <scheme val="minor"/>
      </rPr>
      <t>) , MATCH(</t>
    </r>
    <r>
      <rPr>
        <i/>
        <sz val="11"/>
        <color theme="1"/>
        <rFont val="Arial"/>
        <family val="2"/>
        <scheme val="minor"/>
      </rPr>
      <t>row_lookup_value</t>
    </r>
    <r>
      <rPr>
        <sz val="11"/>
        <color theme="1"/>
        <rFont val="Arial"/>
        <family val="2"/>
        <scheme val="minor"/>
      </rPr>
      <t>,</t>
    </r>
    <r>
      <rPr>
        <i/>
        <sz val="11"/>
        <color theme="1"/>
        <rFont val="Arial"/>
        <family val="2"/>
        <scheme val="minor"/>
      </rPr>
      <t>row_label_range</t>
    </r>
    <r>
      <rPr>
        <sz val="11"/>
        <color theme="1"/>
        <rFont val="Arial"/>
        <family val="2"/>
        <scheme val="minor"/>
      </rPr>
      <t>,0), MATCH(</t>
    </r>
    <r>
      <rPr>
        <i/>
        <sz val="11"/>
        <color theme="1"/>
        <rFont val="Arial"/>
        <family val="2"/>
        <scheme val="minor"/>
      </rPr>
      <t>column_lookup_value</t>
    </r>
    <r>
      <rPr>
        <sz val="11"/>
        <color theme="1"/>
        <rFont val="Arial"/>
        <family val="2"/>
        <scheme val="minor"/>
      </rPr>
      <t>,</t>
    </r>
    <r>
      <rPr>
        <i/>
        <sz val="11"/>
        <color theme="1"/>
        <rFont val="Arial"/>
        <family val="2"/>
        <scheme val="minor"/>
      </rPr>
      <t>column_label_range</t>
    </r>
    <r>
      <rPr>
        <sz val="11"/>
        <color theme="1"/>
        <rFont val="Arial"/>
        <family val="2"/>
        <scheme val="minor"/>
      </rPr>
      <t>,0), MATCH(</t>
    </r>
    <r>
      <rPr>
        <i/>
        <sz val="11"/>
        <color theme="1"/>
        <rFont val="Arial"/>
        <family val="2"/>
        <scheme val="minor"/>
      </rPr>
      <t>table_name</t>
    </r>
    <r>
      <rPr>
        <sz val="11"/>
        <color theme="1"/>
        <rFont val="Arial"/>
        <family val="2"/>
        <scheme val="minor"/>
      </rPr>
      <t>, {"Road","Plane"}, 0) )</t>
    </r>
  </si>
  <si>
    <t>VLOOKUP-MATCH:</t>
  </si>
  <si>
    <t>HLOOKUP-MATCH:</t>
  </si>
  <si>
    <t>INDEX-MATCH-MATCH:</t>
  </si>
  <si>
    <r>
      <t>=</t>
    </r>
    <r>
      <rPr>
        <b/>
        <sz val="11"/>
        <color theme="1"/>
        <rFont val="Arial"/>
        <family val="2"/>
        <scheme val="minor"/>
      </rPr>
      <t>VLOOKUP</t>
    </r>
    <r>
      <rPr>
        <sz val="11"/>
        <color theme="1"/>
        <rFont val="Arial"/>
        <family val="2"/>
        <scheme val="minor"/>
      </rPr>
      <t>(</t>
    </r>
    <r>
      <rPr>
        <i/>
        <sz val="11"/>
        <color theme="1"/>
        <rFont val="Arial"/>
        <family val="2"/>
        <scheme val="minor"/>
      </rPr>
      <t>row_lookup_value</t>
    </r>
    <r>
      <rPr>
        <sz val="11"/>
        <color theme="1"/>
        <rFont val="Arial"/>
        <family val="2"/>
        <scheme val="minor"/>
      </rPr>
      <t>,</t>
    </r>
    <r>
      <rPr>
        <i/>
        <sz val="11"/>
        <color theme="1"/>
        <rFont val="Arial"/>
        <family val="2"/>
        <scheme val="minor"/>
      </rPr>
      <t>table_array</t>
    </r>
    <r>
      <rPr>
        <sz val="11"/>
        <color theme="1"/>
        <rFont val="Arial"/>
        <family val="2"/>
        <scheme val="minor"/>
      </rPr>
      <t xml:space="preserve">, </t>
    </r>
    <r>
      <rPr>
        <b/>
        <sz val="11"/>
        <color theme="1"/>
        <rFont val="Arial"/>
        <family val="2"/>
        <scheme val="minor"/>
      </rPr>
      <t>MATCH</t>
    </r>
    <r>
      <rPr>
        <sz val="11"/>
        <color theme="1"/>
        <rFont val="Arial"/>
        <family val="2"/>
        <scheme val="minor"/>
      </rPr>
      <t>(</t>
    </r>
    <r>
      <rPr>
        <i/>
        <sz val="11"/>
        <color theme="1"/>
        <rFont val="Arial"/>
        <family val="2"/>
        <scheme val="minor"/>
      </rPr>
      <t>column_lookup_value</t>
    </r>
    <r>
      <rPr>
        <sz val="11"/>
        <color theme="1"/>
        <rFont val="Arial"/>
        <family val="2"/>
        <scheme val="minor"/>
      </rPr>
      <t>,</t>
    </r>
    <r>
      <rPr>
        <i/>
        <sz val="11"/>
        <color theme="1"/>
        <rFont val="Arial"/>
        <family val="2"/>
        <scheme val="minor"/>
      </rPr>
      <t>column_label_range</t>
    </r>
    <r>
      <rPr>
        <sz val="11"/>
        <color theme="1"/>
        <rFont val="Arial"/>
        <family val="2"/>
        <scheme val="minor"/>
      </rPr>
      <t>,0), FALSE)</t>
    </r>
  </si>
  <si>
    <t>Example 2: Using INDEX-MATCH-MATCH</t>
  </si>
  <si>
    <r>
      <t>=</t>
    </r>
    <r>
      <rPr>
        <b/>
        <sz val="11"/>
        <color theme="1"/>
        <rFont val="Arial"/>
        <family val="2"/>
        <scheme val="minor"/>
      </rPr>
      <t>HLOOKUP</t>
    </r>
    <r>
      <rPr>
        <sz val="11"/>
        <color theme="1"/>
        <rFont val="Arial"/>
        <family val="2"/>
        <scheme val="minor"/>
      </rPr>
      <t>(</t>
    </r>
    <r>
      <rPr>
        <i/>
        <sz val="11"/>
        <color theme="1"/>
        <rFont val="Arial"/>
        <family val="2"/>
        <scheme val="minor"/>
      </rPr>
      <t>column_lookup_value</t>
    </r>
    <r>
      <rPr>
        <sz val="11"/>
        <color theme="1"/>
        <rFont val="Arial"/>
        <family val="2"/>
        <scheme val="minor"/>
      </rPr>
      <t>,</t>
    </r>
    <r>
      <rPr>
        <i/>
        <sz val="11"/>
        <color theme="1"/>
        <rFont val="Arial"/>
        <family val="2"/>
        <scheme val="minor"/>
      </rPr>
      <t>table_array</t>
    </r>
    <r>
      <rPr>
        <sz val="11"/>
        <color theme="1"/>
        <rFont val="Arial"/>
        <family val="2"/>
        <scheme val="minor"/>
      </rPr>
      <t xml:space="preserve">, </t>
    </r>
    <r>
      <rPr>
        <b/>
        <sz val="11"/>
        <color theme="1"/>
        <rFont val="Arial"/>
        <family val="2"/>
        <scheme val="minor"/>
      </rPr>
      <t>MATCH</t>
    </r>
    <r>
      <rPr>
        <sz val="11"/>
        <color theme="1"/>
        <rFont val="Arial"/>
        <family val="2"/>
        <scheme val="minor"/>
      </rPr>
      <t>(</t>
    </r>
    <r>
      <rPr>
        <i/>
        <sz val="11"/>
        <color theme="1"/>
        <rFont val="Arial"/>
        <family val="2"/>
        <scheme val="minor"/>
      </rPr>
      <t>row_lookup_value</t>
    </r>
    <r>
      <rPr>
        <sz val="11"/>
        <color theme="1"/>
        <rFont val="Arial"/>
        <family val="2"/>
        <scheme val="minor"/>
      </rPr>
      <t>,</t>
    </r>
    <r>
      <rPr>
        <i/>
        <sz val="11"/>
        <color theme="1"/>
        <rFont val="Arial"/>
        <family val="2"/>
        <scheme val="minor"/>
      </rPr>
      <t>row_label_range</t>
    </r>
    <r>
      <rPr>
        <sz val="11"/>
        <color theme="1"/>
        <rFont val="Arial"/>
        <family val="2"/>
        <scheme val="minor"/>
      </rPr>
      <t>,0), FALSE)</t>
    </r>
  </si>
  <si>
    <t>3D Lookups Using INDEX-MATCH-MATCH-MATCH</t>
  </si>
  <si>
    <t>2D Lookups From a Data Table Using VLOOKUP and INDEX-MATCH-MATCH</t>
  </si>
  <si>
    <t>Array Formula: Remember to press Ctrl+Shift+Enter</t>
  </si>
  <si>
    <t>VLOOKUP:</t>
  </si>
  <si>
    <t>One way to do an exact-match using multiple criteria is to concatenate the results from the lookup columns. Using VLOOKUP requires using a helper column containing the concatenated lookup columns. INDEX-MATCH does not need the helper column, but it becomes an array formula (Ctrl+Shift+Enter).</t>
  </si>
  <si>
    <t>Product:</t>
  </si>
  <si>
    <t>Color:</t>
  </si>
  <si>
    <t>Lookup Value:</t>
  </si>
  <si>
    <r>
      <t>=</t>
    </r>
    <r>
      <rPr>
        <b/>
        <sz val="11"/>
        <color theme="1"/>
        <rFont val="Arial"/>
        <family val="2"/>
        <scheme val="minor"/>
      </rPr>
      <t>INDEX(</t>
    </r>
    <r>
      <rPr>
        <sz val="11"/>
        <color theme="1"/>
        <rFont val="Arial"/>
        <family val="2"/>
        <scheme val="minor"/>
      </rPr>
      <t xml:space="preserve"> </t>
    </r>
    <r>
      <rPr>
        <i/>
        <sz val="11"/>
        <color theme="1"/>
        <rFont val="Arial"/>
        <family val="2"/>
        <scheme val="minor"/>
      </rPr>
      <t>result_array</t>
    </r>
    <r>
      <rPr>
        <sz val="11"/>
        <color theme="1"/>
        <rFont val="Arial"/>
        <family val="2"/>
        <scheme val="minor"/>
      </rPr>
      <t xml:space="preserve">, </t>
    </r>
    <r>
      <rPr>
        <b/>
        <sz val="11"/>
        <color theme="1"/>
        <rFont val="Arial"/>
        <family val="2"/>
        <scheme val="minor"/>
      </rPr>
      <t>MATCH</t>
    </r>
    <r>
      <rPr>
        <sz val="11"/>
        <color theme="1"/>
        <rFont val="Arial"/>
        <family val="2"/>
        <scheme val="minor"/>
      </rPr>
      <t>(</t>
    </r>
    <r>
      <rPr>
        <i/>
        <sz val="11"/>
        <color theme="1"/>
        <rFont val="Arial"/>
        <family val="2"/>
        <scheme val="minor"/>
      </rPr>
      <t>row_lookup_value</t>
    </r>
    <r>
      <rPr>
        <sz val="11"/>
        <color theme="1"/>
        <rFont val="Arial"/>
        <family val="2"/>
        <scheme val="minor"/>
      </rPr>
      <t>,</t>
    </r>
    <r>
      <rPr>
        <i/>
        <sz val="11"/>
        <color theme="1"/>
        <rFont val="Arial"/>
        <family val="2"/>
        <scheme val="minor"/>
      </rPr>
      <t>row_label_range</t>
    </r>
    <r>
      <rPr>
        <sz val="11"/>
        <color theme="1"/>
        <rFont val="Arial"/>
        <family val="2"/>
        <scheme val="minor"/>
      </rPr>
      <t xml:space="preserve">,0), </t>
    </r>
    <r>
      <rPr>
        <b/>
        <sz val="11"/>
        <color theme="1"/>
        <rFont val="Arial"/>
        <family val="2"/>
        <scheme val="minor"/>
      </rPr>
      <t>MATCH</t>
    </r>
    <r>
      <rPr>
        <sz val="11"/>
        <color theme="1"/>
        <rFont val="Arial"/>
        <family val="2"/>
        <scheme val="minor"/>
      </rPr>
      <t>(</t>
    </r>
    <r>
      <rPr>
        <i/>
        <sz val="11"/>
        <color theme="1"/>
        <rFont val="Arial"/>
        <family val="2"/>
        <scheme val="minor"/>
      </rPr>
      <t>column_lookup_value</t>
    </r>
    <r>
      <rPr>
        <sz val="11"/>
        <color theme="1"/>
        <rFont val="Arial"/>
        <family val="2"/>
        <scheme val="minor"/>
      </rPr>
      <t>,</t>
    </r>
    <r>
      <rPr>
        <i/>
        <sz val="11"/>
        <color theme="1"/>
        <rFont val="Arial"/>
        <family val="2"/>
        <scheme val="minor"/>
      </rPr>
      <t>column_label_range</t>
    </r>
    <r>
      <rPr>
        <sz val="11"/>
        <color theme="1"/>
        <rFont val="Arial"/>
        <family val="2"/>
        <scheme val="minor"/>
      </rPr>
      <t xml:space="preserve">,0) </t>
    </r>
    <r>
      <rPr>
        <b/>
        <sz val="11"/>
        <color theme="1"/>
        <rFont val="Arial"/>
        <family val="2"/>
        <scheme val="minor"/>
      </rPr>
      <t>)</t>
    </r>
  </si>
  <si>
    <t>Example 1: Using VLOOKUP-MATCH</t>
  </si>
  <si>
    <t>Example 3: Using HLOOKUP-MATCH</t>
  </si>
  <si>
    <r>
      <t xml:space="preserve">In this example, we'll do a mileage lookup between two cities. This is basically the same as the simple lookup formula, except that in the VLOOKUP formula, we replace the </t>
    </r>
    <r>
      <rPr>
        <i/>
        <sz val="11"/>
        <color theme="1"/>
        <rFont val="Arial"/>
        <family val="2"/>
        <scheme val="minor"/>
      </rPr>
      <t>col_index_num</t>
    </r>
    <r>
      <rPr>
        <sz val="11"/>
        <color theme="1"/>
        <rFont val="Arial"/>
        <family val="2"/>
        <scheme val="minor"/>
      </rPr>
      <t xml:space="preserve"> argument with a MATCH function and in the INDEX formula we replace the </t>
    </r>
    <r>
      <rPr>
        <i/>
        <sz val="11"/>
        <color theme="1"/>
        <rFont val="Arial"/>
        <family val="2"/>
        <scheme val="minor"/>
      </rPr>
      <t>column_number</t>
    </r>
    <r>
      <rPr>
        <sz val="11"/>
        <color theme="1"/>
        <rFont val="Arial"/>
        <family val="2"/>
        <scheme val="minor"/>
      </rPr>
      <t xml:space="preserve"> argument with a MATCH function.</t>
    </r>
  </si>
  <si>
    <r>
      <t xml:space="preserve">In this example, we'll do a mileage lookup between two cities with a 3rd option being by road or by plane. The INDEX function allows you to return a value from a 3D array. You can replace the </t>
    </r>
    <r>
      <rPr>
        <i/>
        <sz val="11"/>
        <color theme="1"/>
        <rFont val="Arial"/>
        <family val="2"/>
        <scheme val="minor"/>
      </rPr>
      <t>row_number</t>
    </r>
    <r>
      <rPr>
        <sz val="11"/>
        <color theme="1"/>
        <rFont val="Arial"/>
        <family val="2"/>
        <scheme val="minor"/>
      </rPr>
      <t xml:space="preserve">, </t>
    </r>
    <r>
      <rPr>
        <i/>
        <sz val="11"/>
        <color theme="1"/>
        <rFont val="Arial"/>
        <family val="2"/>
        <scheme val="minor"/>
      </rPr>
      <t>column_number</t>
    </r>
    <r>
      <rPr>
        <sz val="11"/>
        <color theme="1"/>
        <rFont val="Arial"/>
        <family val="2"/>
        <scheme val="minor"/>
      </rPr>
      <t xml:space="preserve">, and </t>
    </r>
    <r>
      <rPr>
        <i/>
        <sz val="11"/>
        <color theme="1"/>
        <rFont val="Arial"/>
        <family val="2"/>
        <scheme val="minor"/>
      </rPr>
      <t>area_number</t>
    </r>
    <r>
      <rPr>
        <sz val="11"/>
        <color theme="1"/>
        <rFont val="Arial"/>
        <family val="2"/>
        <scheme val="minor"/>
      </rPr>
      <t xml:space="preserve"> with a MATCH formula or cell reference. When using a 3D lookup, the reference for the INDEX function should be multiple same-size ranges surrounded by parentheses like this: (A:A,C:C), or you can use a named range.</t>
    </r>
  </si>
  <si>
    <t>Case-Sensitive Lookup</t>
  </si>
  <si>
    <r>
      <t>=</t>
    </r>
    <r>
      <rPr>
        <b/>
        <sz val="11"/>
        <color theme="1"/>
        <rFont val="Arial"/>
        <family val="2"/>
        <scheme val="minor"/>
      </rPr>
      <t>INDEX</t>
    </r>
    <r>
      <rPr>
        <sz val="11"/>
        <color theme="1"/>
        <rFont val="Arial"/>
        <family val="2"/>
        <scheme val="minor"/>
      </rPr>
      <t>(</t>
    </r>
    <r>
      <rPr>
        <i/>
        <sz val="11"/>
        <color theme="1"/>
        <rFont val="Arial"/>
        <family val="2"/>
        <scheme val="minor"/>
      </rPr>
      <t>price_list</t>
    </r>
    <r>
      <rPr>
        <sz val="11"/>
        <color theme="1"/>
        <rFont val="Arial"/>
        <family val="2"/>
        <scheme val="minor"/>
      </rPr>
      <t xml:space="preserve">, </t>
    </r>
    <r>
      <rPr>
        <b/>
        <sz val="11"/>
        <color theme="1"/>
        <rFont val="Arial"/>
        <family val="2"/>
        <scheme val="minor"/>
      </rPr>
      <t>MATCH</t>
    </r>
    <r>
      <rPr>
        <sz val="11"/>
        <color theme="1"/>
        <rFont val="Arial"/>
        <family val="2"/>
        <scheme val="minor"/>
      </rPr>
      <t xml:space="preserve">(TRUE, </t>
    </r>
    <r>
      <rPr>
        <b/>
        <sz val="11"/>
        <color theme="1"/>
        <rFont val="Arial"/>
        <family val="2"/>
        <scheme val="minor"/>
      </rPr>
      <t>EXACT</t>
    </r>
    <r>
      <rPr>
        <sz val="11"/>
        <color theme="1"/>
        <rFont val="Arial"/>
        <family val="2"/>
        <scheme val="minor"/>
      </rPr>
      <t>(</t>
    </r>
    <r>
      <rPr>
        <i/>
        <sz val="11"/>
        <color theme="1"/>
        <rFont val="Arial"/>
        <family val="2"/>
        <scheme val="minor"/>
      </rPr>
      <t>lookup_product</t>
    </r>
    <r>
      <rPr>
        <sz val="11"/>
        <color theme="1"/>
        <rFont val="Arial"/>
        <family val="2"/>
        <scheme val="minor"/>
      </rPr>
      <t>,</t>
    </r>
    <r>
      <rPr>
        <i/>
        <sz val="11"/>
        <color theme="1"/>
        <rFont val="Arial"/>
        <family val="2"/>
        <scheme val="minor"/>
      </rPr>
      <t>product_list</t>
    </r>
    <r>
      <rPr>
        <sz val="11"/>
        <color theme="1"/>
        <rFont val="Arial"/>
        <family val="2"/>
        <scheme val="minor"/>
      </rPr>
      <t>),0) )</t>
    </r>
  </si>
  <si>
    <t>Lookups with Multiple Non-Exact Criteria using INDEX-MATCH</t>
  </si>
  <si>
    <r>
      <t>=</t>
    </r>
    <r>
      <rPr>
        <b/>
        <sz val="11"/>
        <color theme="1"/>
        <rFont val="Arial"/>
        <family val="2"/>
        <scheme val="minor"/>
      </rPr>
      <t>INDEX</t>
    </r>
    <r>
      <rPr>
        <sz val="11"/>
        <color theme="1"/>
        <rFont val="Arial"/>
        <family val="2"/>
        <scheme val="minor"/>
      </rPr>
      <t>(</t>
    </r>
    <r>
      <rPr>
        <i/>
        <sz val="11"/>
        <color theme="1"/>
        <rFont val="Arial"/>
        <family val="2"/>
        <scheme val="minor"/>
      </rPr>
      <t>result_range</t>
    </r>
    <r>
      <rPr>
        <sz val="11"/>
        <color theme="1"/>
        <rFont val="Arial"/>
        <family val="2"/>
        <scheme val="minor"/>
      </rPr>
      <t>,</t>
    </r>
    <r>
      <rPr>
        <b/>
        <sz val="11"/>
        <color theme="1"/>
        <rFont val="Arial"/>
        <family val="2"/>
        <scheme val="minor"/>
      </rPr>
      <t>MATCH</t>
    </r>
    <r>
      <rPr>
        <sz val="11"/>
        <color theme="1"/>
        <rFont val="Arial"/>
        <family val="2"/>
        <scheme val="minor"/>
      </rPr>
      <t>(</t>
    </r>
    <r>
      <rPr>
        <i/>
        <sz val="11"/>
        <color theme="1"/>
        <rFont val="Arial"/>
        <family val="2"/>
        <scheme val="minor"/>
      </rPr>
      <t>value1</t>
    </r>
    <r>
      <rPr>
        <sz val="11"/>
        <color theme="1"/>
        <rFont val="Arial"/>
        <family val="2"/>
        <scheme val="minor"/>
      </rPr>
      <t>&amp;</t>
    </r>
    <r>
      <rPr>
        <i/>
        <sz val="11"/>
        <color theme="1"/>
        <rFont val="Arial"/>
        <family val="2"/>
        <scheme val="minor"/>
      </rPr>
      <t>value2</t>
    </r>
    <r>
      <rPr>
        <sz val="11"/>
        <color theme="1"/>
        <rFont val="Arial"/>
        <family val="2"/>
        <scheme val="minor"/>
      </rPr>
      <t>,</t>
    </r>
    <r>
      <rPr>
        <i/>
        <sz val="11"/>
        <color theme="1"/>
        <rFont val="Arial"/>
        <family val="2"/>
        <scheme val="minor"/>
      </rPr>
      <t>lookup_col1</t>
    </r>
    <r>
      <rPr>
        <sz val="11"/>
        <color theme="1"/>
        <rFont val="Arial"/>
        <family val="2"/>
        <scheme val="minor"/>
      </rPr>
      <t>&amp;</t>
    </r>
    <r>
      <rPr>
        <i/>
        <sz val="11"/>
        <color theme="1"/>
        <rFont val="Arial"/>
        <family val="2"/>
        <scheme val="minor"/>
      </rPr>
      <t>lookup_col2</t>
    </r>
    <r>
      <rPr>
        <sz val="11"/>
        <color theme="1"/>
        <rFont val="Arial"/>
        <family val="2"/>
        <scheme val="minor"/>
      </rPr>
      <t>,0))</t>
    </r>
  </si>
  <si>
    <r>
      <t>=</t>
    </r>
    <r>
      <rPr>
        <b/>
        <sz val="11"/>
        <color theme="1"/>
        <rFont val="Arial"/>
        <family val="2"/>
        <scheme val="minor"/>
      </rPr>
      <t>VLOOKUP</t>
    </r>
    <r>
      <rPr>
        <sz val="11"/>
        <color theme="1"/>
        <rFont val="Arial"/>
        <family val="2"/>
        <scheme val="minor"/>
      </rPr>
      <t xml:space="preserve">( </t>
    </r>
    <r>
      <rPr>
        <i/>
        <sz val="11"/>
        <color theme="1"/>
        <rFont val="Arial"/>
        <family val="2"/>
        <scheme val="minor"/>
      </rPr>
      <t xml:space="preserve">value_1 </t>
    </r>
    <r>
      <rPr>
        <sz val="11"/>
        <color theme="1"/>
        <rFont val="Arial"/>
        <family val="2"/>
        <scheme val="minor"/>
      </rPr>
      <t xml:space="preserve">&amp; </t>
    </r>
    <r>
      <rPr>
        <i/>
        <sz val="11"/>
        <color theme="1"/>
        <rFont val="Arial"/>
        <family val="2"/>
        <scheme val="minor"/>
      </rPr>
      <t>value_2</t>
    </r>
    <r>
      <rPr>
        <sz val="11"/>
        <color theme="1"/>
        <rFont val="Arial"/>
        <family val="2"/>
        <scheme val="minor"/>
      </rPr>
      <t xml:space="preserve">, </t>
    </r>
    <r>
      <rPr>
        <i/>
        <sz val="11"/>
        <color theme="1"/>
        <rFont val="Arial"/>
        <family val="2"/>
        <scheme val="minor"/>
      </rPr>
      <t>table_array</t>
    </r>
    <r>
      <rPr>
        <sz val="11"/>
        <color theme="1"/>
        <rFont val="Arial"/>
        <family val="2"/>
        <scheme val="minor"/>
      </rPr>
      <t xml:space="preserve">, </t>
    </r>
    <r>
      <rPr>
        <i/>
        <sz val="11"/>
        <color theme="1"/>
        <rFont val="Arial"/>
        <family val="2"/>
        <scheme val="minor"/>
      </rPr>
      <t>col_index_num</t>
    </r>
    <r>
      <rPr>
        <sz val="11"/>
        <color theme="1"/>
        <rFont val="Arial"/>
        <family val="2"/>
        <scheme val="minor"/>
      </rPr>
      <t>, FALSE)</t>
    </r>
  </si>
  <si>
    <r>
      <t xml:space="preserve">When you want to use logical conditions such as A &gt; B or A = B in your lookup, a simple method is to use INDEX-MATCH and convert the </t>
    </r>
    <r>
      <rPr>
        <i/>
        <sz val="11"/>
        <color theme="1"/>
        <rFont val="Arial"/>
        <family val="2"/>
        <scheme val="minor"/>
      </rPr>
      <t>lookup_range</t>
    </r>
    <r>
      <rPr>
        <sz val="11"/>
        <color theme="1"/>
        <rFont val="Arial"/>
        <family val="2"/>
        <scheme val="minor"/>
      </rPr>
      <t xml:space="preserve"> to TRUE/FALSE and search for the first occurrence of TRUE. Using this method, you can have any number of conditions. The formula must be entered as an array formula (Ctrl+Shift+Enter).</t>
    </r>
  </si>
  <si>
    <t xml:space="preserve">Price &gt; </t>
  </si>
  <si>
    <t xml:space="preserve">Qty &lt; </t>
  </si>
  <si>
    <t xml:space="preserve">Result: </t>
  </si>
  <si>
    <t>Find the Last Numeric Value in a Column</t>
  </si>
  <si>
    <t>Find the Last Text Value in a Column</t>
  </si>
  <si>
    <t>Multiple-Criteria Matches using VLOOKUP and INDEX-MATCH</t>
  </si>
  <si>
    <t>Case-Sensitive EXACT Lookup using INDEX-MATCH</t>
  </si>
  <si>
    <t>Multiple Non-Exact Criteria Lookups using INDEX-MATCH</t>
  </si>
  <si>
    <t>Amount</t>
  </si>
  <si>
    <t>Balance</t>
  </si>
  <si>
    <r>
      <t>=</t>
    </r>
    <r>
      <rPr>
        <b/>
        <sz val="11"/>
        <color theme="1"/>
        <rFont val="Arial"/>
        <family val="2"/>
        <scheme val="minor"/>
      </rPr>
      <t>VLOOKUP</t>
    </r>
    <r>
      <rPr>
        <sz val="11"/>
        <color theme="1"/>
        <rFont val="Arial"/>
        <family val="2"/>
        <scheme val="minor"/>
      </rPr>
      <t xml:space="preserve">( 9E+99, </t>
    </r>
    <r>
      <rPr>
        <i/>
        <sz val="11"/>
        <color theme="1"/>
        <rFont val="Arial"/>
        <family val="2"/>
        <scheme val="minor"/>
      </rPr>
      <t>lookup_column</t>
    </r>
    <r>
      <rPr>
        <sz val="11"/>
        <color theme="1"/>
        <rFont val="Arial"/>
        <family val="2"/>
        <scheme val="minor"/>
      </rPr>
      <t>, 1, TRUE)</t>
    </r>
  </si>
  <si>
    <r>
      <t>=</t>
    </r>
    <r>
      <rPr>
        <b/>
        <sz val="11"/>
        <color theme="1"/>
        <rFont val="Arial"/>
        <family val="2"/>
        <scheme val="minor"/>
      </rPr>
      <t>INDEX</t>
    </r>
    <r>
      <rPr>
        <sz val="11"/>
        <color theme="1"/>
        <rFont val="Arial"/>
        <family val="2"/>
        <scheme val="minor"/>
      </rPr>
      <t>( l</t>
    </r>
    <r>
      <rPr>
        <i/>
        <sz val="11"/>
        <color theme="1"/>
        <rFont val="Arial"/>
        <family val="2"/>
        <scheme val="minor"/>
      </rPr>
      <t>ookup_column</t>
    </r>
    <r>
      <rPr>
        <sz val="11"/>
        <color theme="1"/>
        <rFont val="Arial"/>
        <family val="2"/>
        <scheme val="minor"/>
      </rPr>
      <t xml:space="preserve">, MATCH( 9E+99, </t>
    </r>
    <r>
      <rPr>
        <i/>
        <sz val="11"/>
        <color theme="1"/>
        <rFont val="Arial"/>
        <family val="2"/>
        <scheme val="minor"/>
      </rPr>
      <t>lookup_column</t>
    </r>
    <r>
      <rPr>
        <sz val="11"/>
        <color theme="1"/>
        <rFont val="Arial"/>
        <family val="2"/>
        <scheme val="minor"/>
      </rPr>
      <t>, 1) )</t>
    </r>
  </si>
  <si>
    <r>
      <t xml:space="preserve">See it in action: </t>
    </r>
    <r>
      <rPr>
        <b/>
        <sz val="11"/>
        <color theme="10"/>
        <rFont val="Arial"/>
        <family val="2"/>
        <scheme val="minor"/>
      </rPr>
      <t>Checkbook Register Template</t>
    </r>
  </si>
  <si>
    <t>Ω</t>
  </si>
  <si>
    <t>text</t>
  </si>
  <si>
    <t>alpha</t>
  </si>
  <si>
    <t>to</t>
  </si>
  <si>
    <r>
      <t>=</t>
    </r>
    <r>
      <rPr>
        <b/>
        <sz val="11"/>
        <color theme="1"/>
        <rFont val="Arial"/>
        <family val="2"/>
        <scheme val="minor"/>
      </rPr>
      <t>INDEX</t>
    </r>
    <r>
      <rPr>
        <sz val="11"/>
        <color theme="1"/>
        <rFont val="Arial"/>
        <family val="2"/>
        <scheme val="minor"/>
      </rPr>
      <t>( l</t>
    </r>
    <r>
      <rPr>
        <i/>
        <sz val="11"/>
        <color theme="1"/>
        <rFont val="Arial"/>
        <family val="2"/>
        <scheme val="minor"/>
      </rPr>
      <t>ookup_column</t>
    </r>
    <r>
      <rPr>
        <sz val="11"/>
        <color theme="1"/>
        <rFont val="Arial"/>
        <family val="2"/>
        <scheme val="minor"/>
      </rPr>
      <t xml:space="preserve">, MATCH( "🗿", </t>
    </r>
    <r>
      <rPr>
        <i/>
        <sz val="11"/>
        <color theme="1"/>
        <rFont val="Arial"/>
        <family val="2"/>
        <scheme val="minor"/>
      </rPr>
      <t>lookup_column</t>
    </r>
    <r>
      <rPr>
        <sz val="11"/>
        <color theme="1"/>
        <rFont val="Arial"/>
        <family val="2"/>
        <scheme val="minor"/>
      </rPr>
      <t>, 1) )</t>
    </r>
  </si>
  <si>
    <r>
      <t>=</t>
    </r>
    <r>
      <rPr>
        <b/>
        <sz val="11"/>
        <color theme="1"/>
        <rFont val="Arial"/>
        <family val="2"/>
        <scheme val="minor"/>
      </rPr>
      <t>VLOOKUP</t>
    </r>
    <r>
      <rPr>
        <sz val="11"/>
        <color theme="1"/>
        <rFont val="Arial"/>
        <family val="2"/>
        <scheme val="minor"/>
      </rPr>
      <t xml:space="preserve">( "🗿", </t>
    </r>
    <r>
      <rPr>
        <i/>
        <sz val="11"/>
        <color theme="1"/>
        <rFont val="Arial"/>
        <family val="2"/>
        <scheme val="minor"/>
      </rPr>
      <t>lookup_column</t>
    </r>
    <r>
      <rPr>
        <sz val="11"/>
        <color theme="1"/>
        <rFont val="Arial"/>
        <family val="2"/>
        <scheme val="minor"/>
      </rPr>
      <t>, 1, TRUE)</t>
    </r>
  </si>
  <si>
    <t>Text</t>
  </si>
  <si>
    <t>When using an approximate lookup for VLOOKUP and MATCH, you can return the last numeric value in a column if you use an extremely large number as the lookup value. A common example would be to return the last value in a Balance column for an account register. If the lookup_column contains text, it will be ignored.</t>
  </si>
  <si>
    <t>When searching for the last text value, instead of a large numeric value as in the previous example, we use a "large" text value. By that, I mean a text value that would show up last if you sorted a column in alphabetical order. If you are using the English alphabet without special characters, that could be "zzzzzz" but if you are using Greek characters or symbols in your list, you could try a Unicode Character such as 🗿 as the lookup value.</t>
  </si>
  <si>
    <t>SEE ALSO</t>
  </si>
  <si>
    <t>Using Unicode Characters in Excel</t>
  </si>
  <si>
    <t>abc</t>
  </si>
  <si>
    <t>=""</t>
  </si>
  <si>
    <t>Return the Last Non-BLANK Value</t>
  </si>
  <si>
    <t>If your column contains both text and numeric values, you may want a formula to return the last non-blank value. Using the INDEX-MATCH formula, we can search for the last numeric value and the last text value and return whichever comes last.</t>
  </si>
  <si>
    <r>
      <t>=</t>
    </r>
    <r>
      <rPr>
        <b/>
        <sz val="11"/>
        <color theme="1"/>
        <rFont val="Arial"/>
        <family val="2"/>
        <scheme val="minor"/>
      </rPr>
      <t>INDEX</t>
    </r>
    <r>
      <rPr>
        <sz val="11"/>
        <color theme="1"/>
        <rFont val="Arial"/>
        <family val="2"/>
        <scheme val="minor"/>
      </rPr>
      <t xml:space="preserve">( </t>
    </r>
    <r>
      <rPr>
        <i/>
        <sz val="11"/>
        <color theme="1"/>
        <rFont val="Arial"/>
        <family val="2"/>
        <scheme val="minor"/>
      </rPr>
      <t>lookup_range</t>
    </r>
    <r>
      <rPr>
        <sz val="11"/>
        <color theme="1"/>
        <rFont val="Arial"/>
        <family val="2"/>
        <scheme val="minor"/>
      </rPr>
      <t xml:space="preserve">, </t>
    </r>
    <r>
      <rPr>
        <b/>
        <sz val="11"/>
        <color theme="1"/>
        <rFont val="Arial"/>
        <family val="2"/>
        <scheme val="minor"/>
      </rPr>
      <t>MAX</t>
    </r>
    <r>
      <rPr>
        <sz val="11"/>
        <color theme="1"/>
        <rFont val="Arial"/>
        <family val="2"/>
        <scheme val="minor"/>
      </rPr>
      <t xml:space="preserve">( </t>
    </r>
    <r>
      <rPr>
        <b/>
        <sz val="11"/>
        <color theme="1"/>
        <rFont val="Arial"/>
        <family val="2"/>
        <scheme val="minor"/>
      </rPr>
      <t>MATCH</t>
    </r>
    <r>
      <rPr>
        <sz val="11"/>
        <color theme="1"/>
        <rFont val="Arial"/>
        <family val="2"/>
        <scheme val="minor"/>
      </rPr>
      <t xml:space="preserve">( "🗿", </t>
    </r>
    <r>
      <rPr>
        <i/>
        <sz val="11"/>
        <color theme="1"/>
        <rFont val="Arial"/>
        <family val="2"/>
        <scheme val="minor"/>
      </rPr>
      <t>lookup_range</t>
    </r>
    <r>
      <rPr>
        <sz val="11"/>
        <color theme="1"/>
        <rFont val="Arial"/>
        <family val="2"/>
        <scheme val="minor"/>
      </rPr>
      <t xml:space="preserve">, 1), </t>
    </r>
    <r>
      <rPr>
        <b/>
        <sz val="11"/>
        <color theme="1"/>
        <rFont val="Arial"/>
        <family val="2"/>
        <scheme val="minor"/>
      </rPr>
      <t>MATCH</t>
    </r>
    <r>
      <rPr>
        <sz val="11"/>
        <color theme="1"/>
        <rFont val="Arial"/>
        <family val="2"/>
        <scheme val="minor"/>
      </rPr>
      <t xml:space="preserve">(9E+100, </t>
    </r>
    <r>
      <rPr>
        <i/>
        <sz val="11"/>
        <color theme="1"/>
        <rFont val="Arial"/>
        <family val="2"/>
        <scheme val="minor"/>
      </rPr>
      <t>lookup_range</t>
    </r>
    <r>
      <rPr>
        <sz val="11"/>
        <color theme="1"/>
        <rFont val="Arial"/>
        <family val="2"/>
        <scheme val="minor"/>
      </rPr>
      <t>,1) ) )</t>
    </r>
  </si>
  <si>
    <t>LOOKUP</t>
  </si>
  <si>
    <r>
      <t>=</t>
    </r>
    <r>
      <rPr>
        <b/>
        <sz val="11"/>
        <color theme="1"/>
        <rFont val="Arial"/>
        <family val="2"/>
        <scheme val="minor"/>
      </rPr>
      <t>LOOKUP</t>
    </r>
    <r>
      <rPr>
        <sz val="11"/>
        <color theme="1"/>
        <rFont val="Arial"/>
        <family val="2"/>
        <scheme val="minor"/>
      </rPr>
      <t>( 42, 1 / (</t>
    </r>
    <r>
      <rPr>
        <i/>
        <sz val="11"/>
        <color theme="1"/>
        <rFont val="Arial"/>
        <family val="2"/>
        <scheme val="minor"/>
      </rPr>
      <t>lookup_range</t>
    </r>
    <r>
      <rPr>
        <sz val="11"/>
        <color theme="1"/>
        <rFont val="Arial"/>
        <family val="2"/>
        <scheme val="minor"/>
      </rPr>
      <t xml:space="preserve">&lt;&gt;""), </t>
    </r>
    <r>
      <rPr>
        <i/>
        <sz val="11"/>
        <color theme="1"/>
        <rFont val="Arial"/>
        <family val="2"/>
        <scheme val="minor"/>
      </rPr>
      <t>lookup_range</t>
    </r>
    <r>
      <rPr>
        <sz val="11"/>
        <color theme="1"/>
        <rFont val="Arial"/>
        <family val="2"/>
        <scheme val="minor"/>
      </rPr>
      <t>)</t>
    </r>
    <r>
      <rPr>
        <i/>
        <sz val="11"/>
        <color theme="1"/>
        <rFont val="Arial"/>
        <family val="2"/>
        <scheme val="minor"/>
      </rPr>
      <t/>
    </r>
  </si>
  <si>
    <r>
      <t xml:space="preserve">A more concise formula uses the LOOKUP function. The LOOKUP function allows the </t>
    </r>
    <r>
      <rPr>
        <i/>
        <sz val="11"/>
        <color theme="1"/>
        <rFont val="Arial"/>
        <family val="2"/>
        <scheme val="minor"/>
      </rPr>
      <t>lookup_range</t>
    </r>
    <r>
      <rPr>
        <sz val="11"/>
        <color theme="1"/>
        <rFont val="Arial"/>
        <family val="2"/>
        <scheme val="minor"/>
      </rPr>
      <t xml:space="preserve"> to be an expression rather than a direct reference (and it can be a row or column). We can use a logical comparison and search for the last TRUE value like this:</t>
    </r>
  </si>
  <si>
    <r>
      <t>=</t>
    </r>
    <r>
      <rPr>
        <b/>
        <sz val="11"/>
        <color theme="1"/>
        <rFont val="Arial"/>
        <family val="2"/>
        <scheme val="minor"/>
      </rPr>
      <t>LOOKUP</t>
    </r>
    <r>
      <rPr>
        <sz val="11"/>
        <color theme="1"/>
        <rFont val="Arial"/>
        <family val="2"/>
        <scheme val="minor"/>
      </rPr>
      <t xml:space="preserve">( 42, 1 / </t>
    </r>
    <r>
      <rPr>
        <b/>
        <sz val="11"/>
        <color theme="1"/>
        <rFont val="Arial"/>
        <family val="2"/>
        <scheme val="minor"/>
      </rPr>
      <t>NOT</t>
    </r>
    <r>
      <rPr>
        <sz val="11"/>
        <color theme="1"/>
        <rFont val="Arial"/>
        <family val="2"/>
        <scheme val="minor"/>
      </rPr>
      <t>(</t>
    </r>
    <r>
      <rPr>
        <b/>
        <sz val="11"/>
        <color theme="1"/>
        <rFont val="Arial"/>
        <family val="2"/>
        <scheme val="minor"/>
      </rPr>
      <t>ISBLANK</t>
    </r>
    <r>
      <rPr>
        <sz val="11"/>
        <color theme="1"/>
        <rFont val="Arial"/>
        <family val="2"/>
        <scheme val="minor"/>
      </rPr>
      <t>(</t>
    </r>
    <r>
      <rPr>
        <i/>
        <sz val="11"/>
        <color theme="1"/>
        <rFont val="Arial"/>
        <family val="2"/>
        <scheme val="minor"/>
      </rPr>
      <t>lookup_range</t>
    </r>
    <r>
      <rPr>
        <sz val="11"/>
        <color theme="1"/>
        <rFont val="Arial"/>
        <family val="2"/>
        <scheme val="minor"/>
      </rPr>
      <t xml:space="preserve">)), </t>
    </r>
    <r>
      <rPr>
        <i/>
        <sz val="11"/>
        <color theme="1"/>
        <rFont val="Arial"/>
        <family val="2"/>
        <scheme val="minor"/>
      </rPr>
      <t>result_range</t>
    </r>
    <r>
      <rPr>
        <sz val="11"/>
        <color theme="1"/>
        <rFont val="Arial"/>
        <family val="2"/>
        <scheme val="minor"/>
      </rPr>
      <t>)</t>
    </r>
    <r>
      <rPr>
        <i/>
        <sz val="11"/>
        <color theme="1"/>
        <rFont val="Arial"/>
        <family val="2"/>
        <scheme val="minor"/>
      </rPr>
      <t/>
    </r>
  </si>
  <si>
    <t>The trick here is that the expression 1/NOT(ISBLANK(lookup_range)) returns an array of 1s for TRUE and #DIV/0 errors for FALSE. LOOKUP ignores the error values so it will return the last value in lookup_range that is not blank. The number 42 is arbitrary - it just needs to be larger than 1 to return the last non-blank value in the range.</t>
  </si>
  <si>
    <t>If you are using a formula to return an empty value "" and you want to ignore those cells when searching for the last value in the range, you can use the LOOKUP function with the expression 1/(lookup_range&lt;&gt;"").</t>
  </si>
  <si>
    <t>POSITION</t>
  </si>
  <si>
    <r>
      <t>=</t>
    </r>
    <r>
      <rPr>
        <b/>
        <sz val="11"/>
        <color theme="1"/>
        <rFont val="Arial"/>
        <family val="2"/>
        <scheme val="minor"/>
      </rPr>
      <t>LOOKUP</t>
    </r>
    <r>
      <rPr>
        <sz val="11"/>
        <color theme="1"/>
        <rFont val="Arial"/>
        <family val="2"/>
        <scheme val="minor"/>
      </rPr>
      <t>( 42, 1 / (</t>
    </r>
    <r>
      <rPr>
        <i/>
        <sz val="11"/>
        <color theme="1"/>
        <rFont val="Arial"/>
        <family val="2"/>
        <scheme val="minor"/>
      </rPr>
      <t>lookup_range</t>
    </r>
    <r>
      <rPr>
        <sz val="11"/>
        <color theme="1"/>
        <rFont val="Arial"/>
        <family val="2"/>
        <scheme val="minor"/>
      </rPr>
      <t xml:space="preserve">&lt;&gt;""), </t>
    </r>
    <r>
      <rPr>
        <b/>
        <sz val="11"/>
        <color theme="1"/>
        <rFont val="Arial"/>
        <family val="2"/>
        <scheme val="minor"/>
      </rPr>
      <t>ROW</t>
    </r>
    <r>
      <rPr>
        <sz val="11"/>
        <color theme="1"/>
        <rFont val="Arial"/>
        <family val="2"/>
        <scheme val="minor"/>
      </rPr>
      <t>(</t>
    </r>
    <r>
      <rPr>
        <i/>
        <sz val="11"/>
        <color theme="1"/>
        <rFont val="Arial"/>
        <family val="2"/>
        <scheme val="minor"/>
      </rPr>
      <t>lookup_range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first_cell_in_lookup_range</t>
    </r>
    <r>
      <rPr>
        <sz val="11"/>
        <color theme="1"/>
        <rFont val="Arial"/>
        <family val="2"/>
        <scheme val="minor"/>
      </rPr>
      <t>)+1 )</t>
    </r>
  </si>
  <si>
    <t>Return the relative row number instead.</t>
  </si>
  <si>
    <r>
      <t xml:space="preserve">This workbook contains examples from the article "VLOOKUP and INDEX-MATCH Examples in Excel."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</si>
  <si>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t>In this example, we are looking for the text "a_003" within the Item ID column and want to return the corresponding value from the Price column.</t>
  </si>
  <si>
    <r>
      <t>=</t>
    </r>
    <r>
      <rPr>
        <b/>
        <sz val="11"/>
        <color theme="0"/>
        <rFont val="Arial"/>
        <family val="2"/>
        <scheme val="minor"/>
      </rPr>
      <t>VLOOKUP</t>
    </r>
    <r>
      <rPr>
        <sz val="11"/>
        <color theme="0"/>
        <rFont val="Arial"/>
        <family val="2"/>
        <scheme val="minor"/>
      </rPr>
      <t>(</t>
    </r>
    <r>
      <rPr>
        <i/>
        <sz val="11"/>
        <color theme="0"/>
        <rFont val="Arial"/>
        <family val="2"/>
        <scheme val="minor"/>
      </rPr>
      <t xml:space="preserve">lookup_value, table_array, 3, </t>
    </r>
    <r>
      <rPr>
        <sz val="11"/>
        <color theme="0"/>
        <rFont val="Arial"/>
        <family val="2"/>
        <scheme val="minor"/>
      </rPr>
      <t>FALSE</t>
    </r>
    <r>
      <rPr>
        <i/>
        <sz val="11"/>
        <color theme="0"/>
        <rFont val="Arial"/>
        <family val="2"/>
        <scheme val="minor"/>
      </rPr>
      <t>)</t>
    </r>
  </si>
  <si>
    <t>Case-Sensitive EXACT Lookup Using INDEX-MATCH</t>
  </si>
  <si>
    <t>VLOOKUP and INDEX-MATCH Examples</t>
  </si>
  <si>
    <t>https://www.vertex42.com/blog/excel-formulas/vlookup-and-index-match-examples.html</t>
  </si>
  <si>
    <t>CHOOSE:</t>
  </si>
  <si>
    <r>
      <t>=</t>
    </r>
    <r>
      <rPr>
        <b/>
        <sz val="11"/>
        <color theme="1"/>
        <rFont val="Arial"/>
        <family val="2"/>
        <scheme val="minor"/>
      </rPr>
      <t>VLOOKUP</t>
    </r>
    <r>
      <rPr>
        <sz val="11"/>
        <color theme="1"/>
        <rFont val="Arial"/>
        <family val="2"/>
        <scheme val="minor"/>
      </rPr>
      <t>(</t>
    </r>
    <r>
      <rPr>
        <i/>
        <sz val="11"/>
        <color theme="1"/>
        <rFont val="Arial"/>
        <family val="2"/>
        <scheme val="minor"/>
      </rPr>
      <t>row_lookup_value</t>
    </r>
    <r>
      <rPr>
        <sz val="11"/>
        <color theme="1"/>
        <rFont val="Arial"/>
        <family val="2"/>
        <scheme val="minor"/>
      </rPr>
      <t xml:space="preserve">, </t>
    </r>
    <r>
      <rPr>
        <b/>
        <sz val="11"/>
        <color theme="1"/>
        <rFont val="Arial"/>
        <family val="2"/>
        <scheme val="minor"/>
      </rPr>
      <t>CHOOSE</t>
    </r>
    <r>
      <rPr>
        <sz val="11"/>
        <color theme="1"/>
        <rFont val="Arial"/>
        <family val="2"/>
        <scheme val="minor"/>
      </rPr>
      <t xml:space="preserve">( </t>
    </r>
    <r>
      <rPr>
        <b/>
        <sz val="11"/>
        <color theme="1"/>
        <rFont val="Arial"/>
        <family val="2"/>
        <scheme val="minor"/>
      </rPr>
      <t>MATCH</t>
    </r>
    <r>
      <rPr>
        <sz val="11"/>
        <color theme="1"/>
        <rFont val="Arial"/>
        <family val="2"/>
        <scheme val="minor"/>
      </rPr>
      <t>(</t>
    </r>
    <r>
      <rPr>
        <i/>
        <sz val="11"/>
        <color theme="1"/>
        <rFont val="Arial"/>
        <family val="2"/>
        <scheme val="minor"/>
      </rPr>
      <t>table_name</t>
    </r>
    <r>
      <rPr>
        <sz val="11"/>
        <color theme="1"/>
        <rFont val="Arial"/>
        <family val="2"/>
        <scheme val="minor"/>
      </rPr>
      <t xml:space="preserve">,{"Road","Plane"},0), </t>
    </r>
    <r>
      <rPr>
        <i/>
        <sz val="11"/>
        <color theme="1"/>
        <rFont val="Arial"/>
        <family val="2"/>
        <scheme val="minor"/>
      </rPr>
      <t>road_table</t>
    </r>
    <r>
      <rPr>
        <sz val="11"/>
        <color theme="1"/>
        <rFont val="Arial"/>
        <family val="2"/>
        <scheme val="minor"/>
      </rPr>
      <t xml:space="preserve">, </t>
    </r>
    <r>
      <rPr>
        <i/>
        <sz val="11"/>
        <color theme="1"/>
        <rFont val="Arial"/>
        <family val="2"/>
        <scheme val="minor"/>
      </rPr>
      <t>plane_table</t>
    </r>
    <r>
      <rPr>
        <sz val="11"/>
        <color theme="1"/>
        <rFont val="Arial"/>
        <family val="2"/>
        <scheme val="minor"/>
      </rPr>
      <t xml:space="preserve">), </t>
    </r>
    <r>
      <rPr>
        <b/>
        <sz val="11"/>
        <color theme="1"/>
        <rFont val="Arial"/>
        <family val="2"/>
        <scheme val="minor"/>
      </rPr>
      <t>MATCH</t>
    </r>
    <r>
      <rPr>
        <sz val="11"/>
        <color theme="1"/>
        <rFont val="Arial"/>
        <family val="2"/>
        <scheme val="minor"/>
      </rPr>
      <t>(</t>
    </r>
    <r>
      <rPr>
        <i/>
        <sz val="11"/>
        <color theme="1"/>
        <rFont val="Arial"/>
        <family val="2"/>
        <scheme val="minor"/>
      </rPr>
      <t>column_lookup_value</t>
    </r>
    <r>
      <rPr>
        <sz val="11"/>
        <color theme="1"/>
        <rFont val="Arial"/>
        <family val="2"/>
        <scheme val="minor"/>
      </rPr>
      <t>,</t>
    </r>
    <r>
      <rPr>
        <i/>
        <sz val="11"/>
        <color theme="1"/>
        <rFont val="Arial"/>
        <family val="2"/>
        <scheme val="minor"/>
      </rPr>
      <t>column_label_range</t>
    </r>
    <r>
      <rPr>
        <sz val="11"/>
        <color theme="1"/>
        <rFont val="Arial"/>
        <family val="2"/>
        <scheme val="minor"/>
      </rPr>
      <t>,0), FALSE)</t>
    </r>
  </si>
  <si>
    <t>3D Lookups Using VLOOKUP</t>
  </si>
  <si>
    <r>
      <t>=</t>
    </r>
    <r>
      <rPr>
        <b/>
        <sz val="11"/>
        <color theme="0"/>
        <rFont val="Arial"/>
        <family val="2"/>
        <scheme val="minor"/>
      </rPr>
      <t>CHOOSE</t>
    </r>
    <r>
      <rPr>
        <sz val="11"/>
        <color theme="0"/>
        <rFont val="Arial"/>
        <family val="2"/>
        <scheme val="minor"/>
      </rPr>
      <t>(</t>
    </r>
    <r>
      <rPr>
        <i/>
        <sz val="11"/>
        <color theme="0"/>
        <rFont val="Arial"/>
        <family val="2"/>
        <scheme val="minor"/>
      </rPr>
      <t>table_number</t>
    </r>
    <r>
      <rPr>
        <sz val="11"/>
        <color theme="0"/>
        <rFont val="Arial"/>
        <family val="2"/>
        <scheme val="minor"/>
      </rPr>
      <t>,</t>
    </r>
    <r>
      <rPr>
        <i/>
        <sz val="11"/>
        <color theme="0"/>
        <rFont val="Arial"/>
        <family val="2"/>
        <scheme val="minor"/>
      </rPr>
      <t>table_array_1</t>
    </r>
    <r>
      <rPr>
        <sz val="11"/>
        <color theme="0"/>
        <rFont val="Arial"/>
        <family val="2"/>
        <scheme val="minor"/>
      </rPr>
      <t>,</t>
    </r>
    <r>
      <rPr>
        <i/>
        <sz val="11"/>
        <color theme="0"/>
        <rFont val="Arial"/>
        <family val="2"/>
        <scheme val="minor"/>
      </rPr>
      <t>table_array_2,...</t>
    </r>
    <r>
      <rPr>
        <sz val="11"/>
        <color theme="0"/>
        <rFont val="Arial"/>
        <family val="2"/>
        <scheme val="minor"/>
      </rPr>
      <t>)</t>
    </r>
  </si>
  <si>
    <r>
      <t xml:space="preserve">You can also do 3D lookups using VLOOKUP. Starting with the 2D lookup formula, we just need a formula to replace the  </t>
    </r>
    <r>
      <rPr>
        <i/>
        <sz val="11"/>
        <color theme="1"/>
        <rFont val="Arial"/>
        <family val="2"/>
        <scheme val="minor"/>
      </rPr>
      <t>table_array</t>
    </r>
    <r>
      <rPr>
        <sz val="11"/>
        <color theme="1"/>
        <rFont val="Arial"/>
        <family val="2"/>
        <scheme val="minor"/>
      </rPr>
      <t xml:space="preserve"> argument. In this example we'll use the CHOOSE function and define the syntax for this example below. We'll use MATCH to return the </t>
    </r>
    <r>
      <rPr>
        <i/>
        <sz val="11"/>
        <color theme="1"/>
        <rFont val="Arial"/>
        <family val="2"/>
        <scheme val="minor"/>
      </rPr>
      <t>table_number</t>
    </r>
    <r>
      <rPr>
        <sz val="11"/>
        <color theme="1"/>
        <rFont val="Arial"/>
        <family val="2"/>
        <scheme val="minor"/>
      </rPr>
      <t xml:space="preserve"> based on the chosen value of "Road" or "Plane".</t>
    </r>
  </si>
  <si>
    <t>2D Lookups using VLOOKUP and INDEX-MATCH</t>
  </si>
  <si>
    <t>3D Lookups using INDEX-MATCH and VLOOKUP</t>
  </si>
  <si>
    <r>
      <t>=</t>
    </r>
    <r>
      <rPr>
        <b/>
        <sz val="11"/>
        <color theme="1"/>
        <rFont val="Arial"/>
        <family val="2"/>
        <scheme val="minor"/>
      </rPr>
      <t>INDEX</t>
    </r>
    <r>
      <rPr>
        <sz val="11"/>
        <color theme="1"/>
        <rFont val="Arial"/>
        <family val="2"/>
        <scheme val="minor"/>
      </rPr>
      <t xml:space="preserve">( </t>
    </r>
    <r>
      <rPr>
        <i/>
        <sz val="11"/>
        <color theme="1"/>
        <rFont val="Arial"/>
        <family val="2"/>
        <scheme val="minor"/>
      </rPr>
      <t>result_range</t>
    </r>
    <r>
      <rPr>
        <sz val="11"/>
        <color theme="1"/>
        <rFont val="Arial"/>
        <family val="2"/>
        <scheme val="minor"/>
      </rPr>
      <t xml:space="preserve">, </t>
    </r>
    <r>
      <rPr>
        <b/>
        <sz val="11"/>
        <color theme="1"/>
        <rFont val="Arial"/>
        <family val="2"/>
        <scheme val="minor"/>
      </rPr>
      <t>MATCH</t>
    </r>
    <r>
      <rPr>
        <sz val="11"/>
        <color theme="1"/>
        <rFont val="Arial"/>
        <family val="2"/>
        <scheme val="minor"/>
      </rPr>
      <t>(1, (</t>
    </r>
    <r>
      <rPr>
        <i/>
        <sz val="11"/>
        <color theme="1"/>
        <rFont val="Arial"/>
        <family val="2"/>
        <scheme val="minor"/>
      </rPr>
      <t>lookup_col1</t>
    </r>
    <r>
      <rPr>
        <sz val="11"/>
        <color theme="1"/>
        <rFont val="Arial"/>
        <family val="2"/>
        <scheme val="minor"/>
      </rPr>
      <t>&gt;</t>
    </r>
    <r>
      <rPr>
        <i/>
        <sz val="11"/>
        <color theme="1"/>
        <rFont val="Arial"/>
        <family val="2"/>
        <scheme val="minor"/>
      </rPr>
      <t>lookup_value1</t>
    </r>
    <r>
      <rPr>
        <sz val="11"/>
        <color theme="1"/>
        <rFont val="Arial"/>
        <family val="2"/>
        <scheme val="minor"/>
      </rPr>
      <t>) * (</t>
    </r>
    <r>
      <rPr>
        <i/>
        <sz val="11"/>
        <color theme="1"/>
        <rFont val="Arial"/>
        <family val="2"/>
        <scheme val="minor"/>
      </rPr>
      <t>lookup_col2</t>
    </r>
    <r>
      <rPr>
        <sz val="11"/>
        <color theme="1"/>
        <rFont val="Arial"/>
        <family val="2"/>
        <scheme val="minor"/>
      </rPr>
      <t>&lt;</t>
    </r>
    <r>
      <rPr>
        <i/>
        <sz val="11"/>
        <color theme="1"/>
        <rFont val="Arial"/>
        <family val="2"/>
        <scheme val="minor"/>
      </rPr>
      <t>lookup_value2</t>
    </r>
    <r>
      <rPr>
        <sz val="11"/>
        <color theme="1"/>
        <rFont val="Arial"/>
        <family val="2"/>
        <scheme val="minor"/>
      </rPr>
      <t xml:space="preserve">) </t>
    </r>
    <r>
      <rPr>
        <sz val="11"/>
        <color theme="1"/>
        <rFont val="Arial"/>
        <family val="2"/>
        <scheme val="minor"/>
      </rPr>
      <t>,0) )</t>
    </r>
  </si>
  <si>
    <r>
      <t>=</t>
    </r>
    <r>
      <rPr>
        <b/>
        <sz val="11"/>
        <color theme="1"/>
        <rFont val="Arial"/>
        <family val="2"/>
        <scheme val="minor"/>
      </rPr>
      <t>LOOKUP</t>
    </r>
    <r>
      <rPr>
        <sz val="11"/>
        <color theme="1"/>
        <rFont val="Arial"/>
        <family val="2"/>
        <scheme val="minor"/>
      </rPr>
      <t xml:space="preserve">( 42, 1 / </t>
    </r>
    <r>
      <rPr>
        <b/>
        <sz val="11"/>
        <color theme="1"/>
        <rFont val="Arial"/>
        <family val="2"/>
        <scheme val="minor"/>
      </rPr>
      <t>ISTEXT</t>
    </r>
    <r>
      <rPr>
        <sz val="11"/>
        <color theme="1"/>
        <rFont val="Arial"/>
        <family val="2"/>
        <scheme val="minor"/>
      </rPr>
      <t>(</t>
    </r>
    <r>
      <rPr>
        <i/>
        <sz val="11"/>
        <color theme="1"/>
        <rFont val="Arial"/>
        <family val="2"/>
        <scheme val="minor"/>
      </rPr>
      <t>lookup_range</t>
    </r>
    <r>
      <rPr>
        <sz val="11"/>
        <color theme="1"/>
        <rFont val="Arial"/>
        <family val="2"/>
        <scheme val="minor"/>
      </rPr>
      <t xml:space="preserve">), </t>
    </r>
    <r>
      <rPr>
        <i/>
        <sz val="11"/>
        <color theme="1"/>
        <rFont val="Arial"/>
        <family val="2"/>
        <scheme val="minor"/>
      </rPr>
      <t>result_range</t>
    </r>
    <r>
      <rPr>
        <sz val="11"/>
        <color theme="1"/>
        <rFont val="Arial"/>
        <family val="2"/>
        <scheme val="minor"/>
      </rPr>
      <t>)</t>
    </r>
    <r>
      <rPr>
        <i/>
        <sz val="11"/>
        <color theme="1"/>
        <rFont val="Arial"/>
        <family val="2"/>
        <scheme val="minor"/>
      </rPr>
      <t/>
    </r>
  </si>
  <si>
    <r>
      <t>=</t>
    </r>
    <r>
      <rPr>
        <b/>
        <sz val="11"/>
        <color theme="1"/>
        <rFont val="Arial"/>
        <family val="2"/>
        <scheme val="minor"/>
      </rPr>
      <t>LOOKUP</t>
    </r>
    <r>
      <rPr>
        <sz val="11"/>
        <color theme="1"/>
        <rFont val="Arial"/>
        <family val="2"/>
        <scheme val="minor"/>
      </rPr>
      <t xml:space="preserve">( 42, 1 / </t>
    </r>
    <r>
      <rPr>
        <b/>
        <sz val="11"/>
        <color theme="1"/>
        <rFont val="Arial"/>
        <family val="2"/>
        <scheme val="minor"/>
      </rPr>
      <t>ISNUMBER</t>
    </r>
    <r>
      <rPr>
        <sz val="11"/>
        <color theme="1"/>
        <rFont val="Arial"/>
        <family val="2"/>
        <scheme val="minor"/>
      </rPr>
      <t>(</t>
    </r>
    <r>
      <rPr>
        <i/>
        <sz val="11"/>
        <color theme="1"/>
        <rFont val="Arial"/>
        <family val="2"/>
        <scheme val="minor"/>
      </rPr>
      <t>lookup_range</t>
    </r>
    <r>
      <rPr>
        <sz val="11"/>
        <color theme="1"/>
        <rFont val="Arial"/>
        <family val="2"/>
        <scheme val="minor"/>
      </rPr>
      <t xml:space="preserve">), </t>
    </r>
    <r>
      <rPr>
        <i/>
        <sz val="11"/>
        <color theme="1"/>
        <rFont val="Arial"/>
        <family val="2"/>
        <scheme val="minor"/>
      </rPr>
      <t>result_range</t>
    </r>
    <r>
      <rPr>
        <sz val="11"/>
        <color theme="1"/>
        <rFont val="Arial"/>
        <family val="2"/>
        <scheme val="minor"/>
      </rPr>
      <t>)</t>
    </r>
    <r>
      <rPr>
        <i/>
        <sz val="11"/>
        <color theme="1"/>
        <rFont val="Arial"/>
        <family val="2"/>
        <scheme val="minor"/>
      </rPr>
      <t/>
    </r>
  </si>
  <si>
    <t>Return the Last Non-EMPTY Value Using LOOKUP</t>
  </si>
  <si>
    <t>Return the Last Non-Empty Value Using LOOKUP</t>
  </si>
  <si>
    <r>
      <rPr>
        <b/>
        <sz val="11"/>
        <color theme="1"/>
        <rFont val="Arial"/>
        <family val="2"/>
        <scheme val="minor"/>
      </rPr>
      <t>Note:</t>
    </r>
    <r>
      <rPr>
        <sz val="11"/>
        <color theme="1"/>
        <rFont val="Arial"/>
        <family val="2"/>
        <scheme val="minor"/>
      </rPr>
      <t xml:space="preserve"> Using MATCH("*",lookup_column,-1) won't always find the last text value. Text beginning with symbols like ! or $ or even a leading space will make that formula not find the last text value.</t>
    </r>
  </si>
  <si>
    <t>Return the nth Match using INDEX</t>
  </si>
  <si>
    <t>Return the nth Match Using an Array Formula</t>
  </si>
  <si>
    <t>Vertex42 Blog: Array Formula Examples</t>
  </si>
  <si>
    <t>Event</t>
  </si>
  <si>
    <t>Date</t>
  </si>
  <si>
    <t>You can use the SMALL function to return the nth smallest value from an array, and we can use that along with an array formula and the INDEX function to do a lookup based on the nth match. See the above reference to learn more about Array Formulas and specifically the SMALL-IF formula.</t>
  </si>
  <si>
    <t>DATE</t>
  </si>
  <si>
    <t>EVENT</t>
  </si>
  <si>
    <t>OCCURRENCE</t>
  </si>
  <si>
    <t>Ctrl+Shift+Enter</t>
  </si>
  <si>
    <r>
      <rPr>
        <b/>
        <sz val="11"/>
        <color theme="1"/>
        <rFont val="Arial"/>
        <family val="2"/>
        <scheme val="minor"/>
      </rPr>
      <t>{</t>
    </r>
    <r>
      <rPr>
        <sz val="11"/>
        <color theme="1"/>
        <rFont val="Arial"/>
        <family val="2"/>
        <scheme val="minor"/>
      </rPr>
      <t xml:space="preserve"> =</t>
    </r>
    <r>
      <rPr>
        <b/>
        <sz val="11"/>
        <color theme="1"/>
        <rFont val="Arial"/>
        <family val="2"/>
        <scheme val="minor"/>
      </rPr>
      <t>INDEX</t>
    </r>
    <r>
      <rPr>
        <sz val="11"/>
        <color theme="1"/>
        <rFont val="Arial"/>
        <family val="2"/>
        <scheme val="minor"/>
      </rPr>
      <t>(</t>
    </r>
    <r>
      <rPr>
        <i/>
        <sz val="11"/>
        <color theme="1"/>
        <rFont val="Arial"/>
        <family val="2"/>
        <scheme val="minor"/>
      </rPr>
      <t>result_range</t>
    </r>
    <r>
      <rPr>
        <sz val="11"/>
        <color theme="1"/>
        <rFont val="Arial"/>
        <family val="2"/>
        <scheme val="minor"/>
      </rPr>
      <t>,</t>
    </r>
    <r>
      <rPr>
        <b/>
        <sz val="11"/>
        <color theme="1"/>
        <rFont val="Arial"/>
        <family val="2"/>
        <scheme val="minor"/>
      </rPr>
      <t>SMALL</t>
    </r>
    <r>
      <rPr>
        <sz val="11"/>
        <color theme="1"/>
        <rFont val="Arial"/>
        <family val="2"/>
        <scheme val="minor"/>
      </rPr>
      <t>(</t>
    </r>
    <r>
      <rPr>
        <b/>
        <sz val="11"/>
        <color theme="1"/>
        <rFont val="Arial"/>
        <family val="2"/>
        <scheme val="minor"/>
      </rPr>
      <t>IF</t>
    </r>
    <r>
      <rPr>
        <sz val="11"/>
        <color theme="1"/>
        <rFont val="Arial"/>
        <family val="2"/>
        <scheme val="minor"/>
      </rPr>
      <t>(</t>
    </r>
    <r>
      <rPr>
        <i/>
        <sz val="11"/>
        <color theme="1"/>
        <rFont val="Arial"/>
        <family val="2"/>
        <scheme val="minor"/>
      </rPr>
      <t>lookup_range</t>
    </r>
    <r>
      <rPr>
        <sz val="11"/>
        <color theme="1"/>
        <rFont val="Arial"/>
        <family val="2"/>
        <scheme val="minor"/>
      </rPr>
      <t>=</t>
    </r>
    <r>
      <rPr>
        <i/>
        <sz val="11"/>
        <color theme="1"/>
        <rFont val="Arial"/>
        <family val="2"/>
        <scheme val="minor"/>
      </rPr>
      <t>lookup_value</t>
    </r>
    <r>
      <rPr>
        <sz val="11"/>
        <color theme="1"/>
        <rFont val="Arial"/>
        <family val="2"/>
        <scheme val="minor"/>
      </rPr>
      <t xml:space="preserve">, </t>
    </r>
    <r>
      <rPr>
        <b/>
        <sz val="11"/>
        <color theme="1"/>
        <rFont val="Arial"/>
        <family val="2"/>
        <scheme val="minor"/>
      </rPr>
      <t>ROW</t>
    </r>
    <r>
      <rPr>
        <sz val="11"/>
        <color theme="1"/>
        <rFont val="Arial"/>
        <family val="2"/>
        <scheme val="minor"/>
      </rPr>
      <t>(</t>
    </r>
    <r>
      <rPr>
        <i/>
        <sz val="11"/>
        <color theme="1"/>
        <rFont val="Arial"/>
        <family val="2"/>
        <scheme val="minor"/>
      </rPr>
      <t>lookup_range</t>
    </r>
    <r>
      <rPr>
        <sz val="11"/>
        <color theme="1"/>
        <rFont val="Arial"/>
        <family val="2"/>
        <scheme val="minor"/>
      </rPr>
      <t>)-</t>
    </r>
    <r>
      <rPr>
        <b/>
        <sz val="11"/>
        <color theme="1"/>
        <rFont val="Arial"/>
        <family val="2"/>
        <scheme val="minor"/>
      </rPr>
      <t>ROW</t>
    </r>
    <r>
      <rPr>
        <sz val="11"/>
        <color theme="1"/>
        <rFont val="Arial"/>
        <family val="2"/>
        <scheme val="minor"/>
      </rPr>
      <t>(</t>
    </r>
    <r>
      <rPr>
        <i/>
        <sz val="11"/>
        <color theme="1"/>
        <rFont val="Arial"/>
        <family val="2"/>
        <scheme val="minor"/>
      </rPr>
      <t>first_cell_in_lookup_range</t>
    </r>
    <r>
      <rPr>
        <sz val="11"/>
        <color theme="1"/>
        <rFont val="Arial"/>
        <family val="2"/>
        <scheme val="minor"/>
      </rPr>
      <t>)+1),</t>
    </r>
    <r>
      <rPr>
        <i/>
        <sz val="11"/>
        <color theme="1"/>
        <rFont val="Arial"/>
        <family val="2"/>
        <scheme val="minor"/>
      </rPr>
      <t>occurrence</t>
    </r>
    <r>
      <rPr>
        <sz val="11"/>
        <color theme="1"/>
        <rFont val="Arial"/>
        <family val="2"/>
        <scheme val="minor"/>
      </rPr>
      <t>)</t>
    </r>
    <r>
      <rPr>
        <b/>
        <sz val="11"/>
        <color theme="1"/>
        <rFont val="Arial"/>
        <family val="2"/>
        <scheme val="minor"/>
      </rPr>
      <t>)  }</t>
    </r>
  </si>
  <si>
    <r>
      <rPr>
        <b/>
        <sz val="11"/>
        <color theme="1"/>
        <rFont val="Arial"/>
        <family val="2"/>
        <scheme val="minor"/>
      </rPr>
      <t>Return the 2nd Event occurring on the date 3/7/2018.</t>
    </r>
    <r>
      <rPr>
        <sz val="11"/>
        <color theme="1"/>
        <rFont val="Arial"/>
        <family val="2"/>
        <scheme val="minor"/>
      </rPr>
      <t xml:space="preserve"> The { } brackets in the formula below are a reminder to press Ctrl+Shift+Enter to enter the formula as an Array Formula. You don't actually type the brackets into the formula.</t>
    </r>
  </si>
  <si>
    <r>
      <t xml:space="preserve">See it in action: </t>
    </r>
    <r>
      <rPr>
        <b/>
        <sz val="11"/>
        <color theme="10"/>
        <rFont val="Arial"/>
        <family val="2"/>
        <scheme val="minor"/>
      </rPr>
      <t>Daily Planner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</si>
</sst>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d\-mmm\-yyyy;@"/>
    <numFmt numFmtId="165" formatCode="0.0%"/>
  </numFmts>
  <fonts count="28"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i/>
      <sz val="11"/>
      <color theme="0"/>
      <name val="Arial"/>
      <family val="2"/>
      <scheme val="minor"/>
    </font>
    <font>
      <i/>
      <sz val="11"/>
      <color theme="1"/>
      <name val="Arial"/>
      <family val="2"/>
      <scheme val="minor"/>
    </font>
    <font>
      <b/>
      <sz val="9"/>
      <color theme="1" tint="0.34998626667073579"/>
      <name val="Arial"/>
      <family val="2"/>
      <scheme val="minor"/>
    </font>
    <font>
      <sz val="10"/>
      <name val="Arial"/>
      <family val="2"/>
    </font>
    <font>
      <sz val="11"/>
      <name val="Arial"/>
      <family val="2"/>
    </font>
    <font>
      <sz val="12"/>
      <name val="Arial"/>
      <family val="2"/>
    </font>
    <font>
      <b/>
      <sz val="12"/>
      <name val="Arial"/>
      <family val="2"/>
    </font>
    <font>
      <u/>
      <sz val="12"/>
      <color indexed="12"/>
      <name val="Arial"/>
      <family val="2"/>
    </font>
    <font>
      <b/>
      <sz val="9"/>
      <color theme="1"/>
      <name val="Arial"/>
      <family val="2"/>
      <scheme val="minor"/>
    </font>
    <font>
      <b/>
      <sz val="9"/>
      <color theme="0"/>
      <name val="Arial"/>
      <family val="2"/>
      <scheme val="minor"/>
    </font>
    <font>
      <sz val="16"/>
      <color theme="3"/>
      <name val="Arial"/>
      <family val="2"/>
      <scheme val="minor"/>
    </font>
    <font>
      <sz val="11"/>
      <color theme="10"/>
      <name val="Arial"/>
      <family val="2"/>
      <scheme val="minor"/>
    </font>
    <font>
      <b/>
      <sz val="11"/>
      <color theme="10"/>
      <name val="Arial"/>
      <family val="2"/>
      <scheme val="minor"/>
    </font>
    <font>
      <i/>
      <sz val="11"/>
      <color rgb="FFFF0000"/>
      <name val="Arial"/>
      <family val="2"/>
      <scheme val="minor"/>
    </font>
    <font>
      <b/>
      <sz val="16"/>
      <color theme="3"/>
      <name val="Arial"/>
      <family val="2"/>
      <scheme val="minor"/>
    </font>
    <font>
      <i/>
      <sz val="9"/>
      <color theme="1"/>
      <name val="Arial"/>
      <family val="2"/>
      <scheme val="minor"/>
    </font>
    <font>
      <sz val="11"/>
      <color rgb="FFFF0000"/>
      <name val="Arial"/>
      <family val="2"/>
      <scheme val="minor"/>
    </font>
    <font>
      <i/>
      <sz val="10"/>
      <color rgb="FFFF0000"/>
      <name val="Arial"/>
      <family val="2"/>
      <scheme val="minor"/>
    </font>
  </fonts>
  <fills count="10">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tint="-0.249977111117893"/>
        <bgColor indexed="64"/>
      </patternFill>
    </fill>
  </fills>
  <borders count="22">
    <border>
      <left/>
      <right/>
      <top/>
      <bottom/>
      <diagonal/>
    </border>
    <border>
      <left/>
      <right/>
      <top/>
      <bottom style="thin">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thin">
        <color theme="4"/>
      </left>
      <right/>
      <top style="thin">
        <color theme="4"/>
      </top>
      <bottom style="thin">
        <color theme="0"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6" tint="-0.499984740745262"/>
      </left>
      <right/>
      <top style="thin">
        <color theme="6" tint="-0.499984740745262"/>
      </top>
      <bottom style="thin">
        <color theme="0" tint="-0.24994659260841701"/>
      </bottom>
      <diagonal/>
    </border>
    <border>
      <left/>
      <right style="thin">
        <color theme="6" tint="-0.499984740745262"/>
      </right>
      <top style="thin">
        <color theme="6" tint="-0.499984740745262"/>
      </top>
      <bottom style="thin">
        <color theme="0" tint="-0.24994659260841701"/>
      </bottom>
      <diagonal/>
    </border>
    <border>
      <left style="thin">
        <color indexed="55"/>
      </left>
      <right style="thin">
        <color indexed="55"/>
      </right>
      <top style="thin">
        <color indexed="55"/>
      </top>
      <bottom style="thin">
        <color indexed="55"/>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s>
  <cellStyleXfs count="11">
    <xf numFmtId="0" fontId="0" fillId="0" borderId="0"/>
    <xf numFmtId="0" fontId="9" fillId="0" borderId="1" applyNumberFormat="0" applyFill="0" applyAlignment="0" applyProtection="0"/>
    <xf numFmtId="0" fontId="1" fillId="2" borderId="0" applyNumberFormat="0" applyBorder="0" applyAlignment="0" applyProtection="0"/>
    <xf numFmtId="0" fontId="5" fillId="0" borderId="0" applyNumberFormat="0" applyFill="0" applyBorder="0" applyAlignment="0" applyProtection="0"/>
    <xf numFmtId="0" fontId="6" fillId="3" borderId="0">
      <alignment horizontal="left" vertical="center" indent="1"/>
    </xf>
    <xf numFmtId="0" fontId="8" fillId="4" borderId="0">
      <alignment vertical="center"/>
    </xf>
    <xf numFmtId="0" fontId="1" fillId="0" borderId="10" applyNumberFormat="0" applyFont="0" applyFill="0" applyAlignment="0" applyProtection="0"/>
    <xf numFmtId="0" fontId="12" fillId="7" borderId="0">
      <alignment horizontal="center" vertical="center" shrinkToFit="1"/>
    </xf>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Alignment="0" applyProtection="0"/>
  </cellStyleXfs>
  <cellXfs count="116">
    <xf numFmtId="0" fontId="0" fillId="0" borderId="0" xfId="0"/>
    <xf numFmtId="0" fontId="6" fillId="3" borderId="0" xfId="4">
      <alignment horizontal="left" vertical="center" indent="1"/>
    </xf>
    <xf numFmtId="0" fontId="6" fillId="3" borderId="0" xfId="4" applyAlignment="1">
      <alignment horizontal="left" vertical="center"/>
    </xf>
    <xf numFmtId="0" fontId="5" fillId="0" borderId="0" xfId="3"/>
    <xf numFmtId="0" fontId="7" fillId="0" borderId="0" xfId="0" applyFont="1" applyAlignment="1">
      <alignment horizontal="right"/>
    </xf>
    <xf numFmtId="0" fontId="0" fillId="0" borderId="0" xfId="0" applyBorder="1"/>
    <xf numFmtId="0" fontId="0" fillId="0" borderId="0" xfId="0" applyAlignment="1">
      <alignment horizontal="left" vertical="top" wrapText="1"/>
    </xf>
    <xf numFmtId="0" fontId="8" fillId="4" borderId="0" xfId="5">
      <alignment vertical="center"/>
    </xf>
    <xf numFmtId="0" fontId="0" fillId="0" borderId="0" xfId="0" applyAlignment="1">
      <alignment vertical="center"/>
    </xf>
    <xf numFmtId="0" fontId="0" fillId="0" borderId="0" xfId="0" applyAlignment="1">
      <alignment horizontal="left" vertical="center" wrapText="1"/>
    </xf>
    <xf numFmtId="0" fontId="9" fillId="0" borderId="1" xfId="1" applyAlignment="1">
      <alignment vertical="center"/>
    </xf>
    <xf numFmtId="0" fontId="0" fillId="0" borderId="0" xfId="0" applyAlignment="1">
      <alignment horizontal="right" vertical="center"/>
    </xf>
    <xf numFmtId="0" fontId="4" fillId="5" borderId="2" xfId="0" quotePrefix="1" applyFont="1" applyFill="1" applyBorder="1" applyAlignment="1">
      <alignment horizontal="left" vertical="center" indent="1"/>
    </xf>
    <xf numFmtId="0" fontId="4" fillId="5" borderId="5" xfId="2" applyFont="1" applyFill="1" applyBorder="1" applyAlignment="1">
      <alignment horizontal="center" vertical="center"/>
    </xf>
    <xf numFmtId="0" fontId="4" fillId="5" borderId="6" xfId="2" applyFont="1" applyFill="1" applyBorder="1" applyAlignment="1">
      <alignment horizontal="center" vertical="center"/>
    </xf>
    <xf numFmtId="0" fontId="0" fillId="6" borderId="8" xfId="0" applyFill="1" applyBorder="1" applyAlignment="1">
      <alignment vertical="center"/>
    </xf>
    <xf numFmtId="0" fontId="0" fillId="6" borderId="9" xfId="0" applyFill="1" applyBorder="1" applyAlignment="1">
      <alignment vertical="center"/>
    </xf>
    <xf numFmtId="164" fontId="0" fillId="0" borderId="10" xfId="6" quotePrefix="1" applyNumberFormat="1" applyFont="1" applyFill="1" applyAlignment="1">
      <alignment horizontal="center" vertical="center"/>
    </xf>
    <xf numFmtId="0" fontId="0" fillId="0" borderId="10" xfId="6" quotePrefix="1" applyNumberFormat="1" applyFont="1" applyFill="1" applyAlignment="1">
      <alignment horizontal="center" vertical="center"/>
    </xf>
    <xf numFmtId="0" fontId="0" fillId="7" borderId="10" xfId="6" applyFont="1" applyFill="1" applyAlignment="1">
      <alignment horizontal="center" vertical="center"/>
    </xf>
    <xf numFmtId="0" fontId="12" fillId="7" borderId="0" xfId="7" applyFont="1" applyAlignment="1">
      <alignment horizontal="center" vertical="center" shrinkToFit="1"/>
    </xf>
    <xf numFmtId="0" fontId="12" fillId="7" borderId="0" xfId="7" applyAlignment="1">
      <alignment horizontal="center" vertical="center" shrinkToFit="1"/>
    </xf>
    <xf numFmtId="0" fontId="5" fillId="0" borderId="0" xfId="3" applyAlignment="1">
      <alignment horizontal="left" vertical="center" indent="1"/>
    </xf>
    <xf numFmtId="0" fontId="0" fillId="0" borderId="0" xfId="0" applyAlignment="1">
      <alignment horizontal="left" vertical="center" indent="1"/>
    </xf>
    <xf numFmtId="0" fontId="0" fillId="0" borderId="0" xfId="0" applyFill="1" applyBorder="1"/>
    <xf numFmtId="0" fontId="13" fillId="0" borderId="0" xfId="0" applyFont="1" applyFill="1" applyBorder="1" applyAlignment="1"/>
    <xf numFmtId="0" fontId="14" fillId="0" borderId="0" xfId="0" applyFont="1" applyFill="1" applyBorder="1" applyAlignment="1"/>
    <xf numFmtId="0" fontId="15" fillId="0" borderId="0" xfId="0" applyFont="1" applyFill="1" applyBorder="1" applyAlignment="1">
      <alignment horizontal="left"/>
    </xf>
    <xf numFmtId="0" fontId="16" fillId="0" borderId="0" xfId="0" applyFont="1" applyFill="1" applyBorder="1" applyAlignment="1">
      <alignment horizontal="left"/>
    </xf>
    <xf numFmtId="0" fontId="17" fillId="0" borderId="0" xfId="3" applyFont="1" applyFill="1" applyBorder="1" applyAlignment="1" applyProtection="1">
      <alignment horizontal="left"/>
    </xf>
    <xf numFmtId="0" fontId="15" fillId="0" borderId="0" xfId="0" applyFont="1" applyFill="1" applyBorder="1" applyAlignment="1">
      <alignment horizontal="left" wrapText="1"/>
    </xf>
    <xf numFmtId="0" fontId="0" fillId="0" borderId="0" xfId="0" applyAlignment="1">
      <alignment vertical="top" wrapText="1"/>
    </xf>
    <xf numFmtId="0" fontId="9" fillId="0" borderId="1" xfId="1" applyFont="1" applyAlignment="1">
      <alignment vertical="center"/>
    </xf>
    <xf numFmtId="2" fontId="0" fillId="0" borderId="10" xfId="6" quotePrefix="1" applyNumberFormat="1" applyFont="1" applyFill="1" applyAlignment="1">
      <alignment horizontal="center" vertical="center"/>
    </xf>
    <xf numFmtId="0" fontId="3" fillId="0" borderId="0" xfId="0" applyFont="1" applyAlignment="1">
      <alignment vertical="center"/>
    </xf>
    <xf numFmtId="0" fontId="4" fillId="5" borderId="3" xfId="0" quotePrefix="1" applyFont="1" applyFill="1" applyBorder="1" applyAlignment="1">
      <alignment horizontal="left" vertical="center" indent="1"/>
    </xf>
    <xf numFmtId="0" fontId="4" fillId="5" borderId="4" xfId="0" quotePrefix="1" applyFont="1" applyFill="1" applyBorder="1" applyAlignment="1">
      <alignment horizontal="left" vertical="center" indent="1"/>
    </xf>
    <xf numFmtId="0" fontId="0" fillId="6" borderId="7" xfId="0" quotePrefix="1" applyFont="1" applyFill="1" applyBorder="1" applyAlignment="1">
      <alignment horizontal="left" vertical="center" indent="1"/>
    </xf>
    <xf numFmtId="9" fontId="0" fillId="0" borderId="10" xfId="6" quotePrefix="1" applyNumberFormat="1" applyFont="1" applyFill="1" applyAlignment="1">
      <alignment horizontal="center" vertical="center"/>
    </xf>
    <xf numFmtId="0" fontId="10" fillId="5" borderId="5" xfId="2" applyFont="1" applyFill="1" applyBorder="1" applyAlignment="1">
      <alignment horizontal="center" vertical="center"/>
    </xf>
    <xf numFmtId="0" fontId="4" fillId="8" borderId="11" xfId="2" applyFont="1" applyFill="1" applyBorder="1" applyAlignment="1">
      <alignment horizontal="center" vertical="center"/>
    </xf>
    <xf numFmtId="0" fontId="4" fillId="8" borderId="12" xfId="2" applyFont="1" applyFill="1" applyBorder="1" applyAlignment="1">
      <alignment horizontal="center" vertical="center"/>
    </xf>
    <xf numFmtId="44" fontId="0" fillId="0" borderId="10" xfId="8" quotePrefix="1" applyFont="1" applyFill="1" applyBorder="1" applyAlignment="1">
      <alignment horizontal="center" vertical="center"/>
    </xf>
    <xf numFmtId="44" fontId="0" fillId="7" borderId="10" xfId="8" applyFont="1" applyFill="1" applyBorder="1" applyAlignment="1">
      <alignment horizontal="center" vertical="center"/>
    </xf>
    <xf numFmtId="0" fontId="18" fillId="0" borderId="0" xfId="0" applyFont="1" applyAlignment="1">
      <alignment horizontal="center" vertical="center"/>
    </xf>
    <xf numFmtId="0" fontId="19" fillId="5" borderId="6" xfId="2" applyFont="1" applyFill="1" applyBorder="1" applyAlignment="1">
      <alignment horizontal="center" vertical="center"/>
    </xf>
    <xf numFmtId="0" fontId="20" fillId="0" borderId="0" xfId="10" applyAlignment="1">
      <alignment vertical="center"/>
    </xf>
    <xf numFmtId="0" fontId="0" fillId="0" borderId="0" xfId="0" applyAlignment="1">
      <alignment vertical="top"/>
    </xf>
    <xf numFmtId="9" fontId="0" fillId="7" borderId="10" xfId="9" applyFont="1" applyFill="1" applyBorder="1" applyAlignment="1">
      <alignment horizontal="center" vertical="center"/>
    </xf>
    <xf numFmtId="0" fontId="4" fillId="8" borderId="11" xfId="2" applyFont="1" applyFill="1" applyBorder="1" applyAlignment="1">
      <alignment horizontal="right" vertical="center"/>
    </xf>
    <xf numFmtId="4" fontId="0" fillId="0" borderId="13" xfId="0" applyNumberFormat="1" applyBorder="1" applyAlignment="1">
      <alignment horizontal="right" vertical="center"/>
    </xf>
    <xf numFmtId="0" fontId="21" fillId="0" borderId="0" xfId="3" applyFont="1" applyAlignment="1">
      <alignment horizontal="left" vertical="center" indent="1"/>
    </xf>
    <xf numFmtId="2" fontId="0" fillId="7" borderId="10" xfId="6" applyNumberFormat="1" applyFont="1" applyFill="1" applyAlignment="1">
      <alignment horizontal="center" vertical="center"/>
    </xf>
    <xf numFmtId="0" fontId="5" fillId="0" borderId="0" xfId="3" applyAlignment="1">
      <alignment horizontal="left" indent="1"/>
    </xf>
    <xf numFmtId="0" fontId="0" fillId="7" borderId="10" xfId="6" applyNumberFormat="1" applyFont="1" applyFill="1" applyAlignment="1">
      <alignment horizontal="center" vertical="center"/>
    </xf>
    <xf numFmtId="0" fontId="0" fillId="0" borderId="0" xfId="0" quotePrefix="1"/>
    <xf numFmtId="0" fontId="0" fillId="0" borderId="0" xfId="0" applyFont="1" applyAlignment="1">
      <alignment horizontal="left" vertical="center" indent="1"/>
    </xf>
    <xf numFmtId="0" fontId="25" fillId="0" borderId="0" xfId="0" applyFont="1" applyAlignment="1">
      <alignment horizontal="center" vertical="center"/>
    </xf>
    <xf numFmtId="0" fontId="5" fillId="0" borderId="0" xfId="3" applyBorder="1" applyAlignment="1">
      <alignment vertical="center"/>
    </xf>
    <xf numFmtId="0" fontId="3" fillId="0" borderId="0" xfId="0" applyFont="1" applyAlignment="1">
      <alignment horizontal="left" vertical="center"/>
    </xf>
    <xf numFmtId="165" fontId="0" fillId="0" borderId="13" xfId="0" applyNumberFormat="1" applyBorder="1" applyAlignment="1">
      <alignment horizontal="center" vertical="center"/>
    </xf>
    <xf numFmtId="1" fontId="0" fillId="0" borderId="10" xfId="6" quotePrefix="1" applyNumberFormat="1" applyFont="1" applyFill="1" applyAlignment="1">
      <alignment horizontal="center" vertical="center"/>
    </xf>
    <xf numFmtId="0" fontId="0" fillId="7" borderId="0" xfId="0" applyFill="1" applyAlignment="1">
      <alignment vertical="center"/>
    </xf>
    <xf numFmtId="0" fontId="3" fillId="9" borderId="0" xfId="0" applyFont="1" applyFill="1" applyAlignment="1">
      <alignment vertical="center"/>
    </xf>
    <xf numFmtId="1" fontId="0" fillId="7" borderId="10" xfId="6" applyNumberFormat="1" applyFont="1" applyFill="1" applyAlignment="1">
      <alignment horizontal="center" vertical="center"/>
    </xf>
    <xf numFmtId="0" fontId="0" fillId="0" borderId="0" xfId="0" applyAlignment="1">
      <alignment horizontal="right" vertical="center" indent="1"/>
    </xf>
    <xf numFmtId="0" fontId="23" fillId="0" borderId="0" xfId="0" applyFont="1" applyAlignment="1">
      <alignment vertical="center" wrapText="1"/>
    </xf>
    <xf numFmtId="0" fontId="20" fillId="0" borderId="0" xfId="10"/>
    <xf numFmtId="0" fontId="0" fillId="0" borderId="0" xfId="0" applyFill="1" applyBorder="1" applyAlignment="1">
      <alignment horizontal="right" vertical="center" indent="1"/>
    </xf>
    <xf numFmtId="0" fontId="23" fillId="0" borderId="20" xfId="0" applyFont="1" applyBorder="1" applyAlignment="1">
      <alignment vertical="center"/>
    </xf>
    <xf numFmtId="0" fontId="23" fillId="0" borderId="0" xfId="0" applyFont="1" applyAlignment="1">
      <alignment vertical="center"/>
    </xf>
    <xf numFmtId="0" fontId="26" fillId="0" borderId="0" xfId="0" applyFont="1" applyAlignment="1">
      <alignment horizontal="left" vertical="center" indent="1"/>
    </xf>
    <xf numFmtId="43" fontId="0" fillId="0" borderId="10" xfId="8" quotePrefix="1" applyNumberFormat="1" applyFont="1" applyFill="1" applyBorder="1" applyAlignment="1">
      <alignment horizontal="center" vertical="center"/>
    </xf>
    <xf numFmtId="0" fontId="0" fillId="0" borderId="10" xfId="8" quotePrefix="1" applyNumberFormat="1" applyFont="1" applyFill="1" applyBorder="1" applyAlignment="1">
      <alignment horizontal="center" vertical="center"/>
    </xf>
    <xf numFmtId="0" fontId="0" fillId="7" borderId="10" xfId="9" applyNumberFormat="1" applyFont="1" applyFill="1" applyBorder="1" applyAlignment="1">
      <alignment horizontal="center" vertical="center"/>
    </xf>
    <xf numFmtId="0" fontId="0" fillId="0" borderId="0" xfId="0" quotePrefix="1" applyAlignment="1">
      <alignment horizontal="right"/>
    </xf>
    <xf numFmtId="0" fontId="0" fillId="0" borderId="0" xfId="0" applyAlignment="1">
      <alignment horizontal="right"/>
    </xf>
    <xf numFmtId="0" fontId="0" fillId="0" borderId="0" xfId="0" quotePrefix="1" applyAlignment="1">
      <alignment horizontal="left"/>
    </xf>
    <xf numFmtId="0" fontId="4" fillId="5" borderId="2" xfId="0" quotePrefix="1" applyFont="1" applyFill="1" applyBorder="1" applyAlignment="1">
      <alignment horizontal="left" vertical="center" indent="1"/>
    </xf>
    <xf numFmtId="0" fontId="4" fillId="5" borderId="2" xfId="0" quotePrefix="1" applyFont="1" applyFill="1" applyBorder="1" applyAlignment="1">
      <alignment horizontal="left" vertical="center" indent="1"/>
    </xf>
    <xf numFmtId="0" fontId="4" fillId="5" borderId="3" xfId="0" quotePrefix="1" applyFont="1" applyFill="1" applyBorder="1" applyAlignment="1">
      <alignment horizontal="left" vertical="center" indent="1"/>
    </xf>
    <xf numFmtId="0" fontId="4" fillId="5" borderId="4" xfId="0" quotePrefix="1" applyFont="1" applyFill="1" applyBorder="1" applyAlignment="1">
      <alignment horizontal="left" vertical="center" indent="1"/>
    </xf>
    <xf numFmtId="0" fontId="5" fillId="0" borderId="0" xfId="3" applyFill="1" applyBorder="1" applyAlignment="1">
      <alignment horizontal="left"/>
    </xf>
    <xf numFmtId="0" fontId="0" fillId="0" borderId="0" xfId="0" applyAlignment="1">
      <alignment horizontal="left" vertical="top" wrapText="1"/>
    </xf>
    <xf numFmtId="0" fontId="0" fillId="6" borderId="15" xfId="0" quotePrefix="1" applyFont="1" applyFill="1" applyBorder="1" applyAlignment="1">
      <alignment horizontal="left" vertical="center" wrapText="1" indent="1"/>
    </xf>
    <xf numFmtId="0" fontId="0" fillId="6" borderId="14" xfId="0" quotePrefix="1" applyFont="1" applyFill="1" applyBorder="1" applyAlignment="1">
      <alignment horizontal="left" vertical="center" wrapText="1" indent="1"/>
    </xf>
    <xf numFmtId="0" fontId="0" fillId="6" borderId="16" xfId="0" quotePrefix="1" applyFont="1" applyFill="1" applyBorder="1" applyAlignment="1">
      <alignment horizontal="left" vertical="center" wrapText="1" indent="1"/>
    </xf>
    <xf numFmtId="0" fontId="0" fillId="6" borderId="17" xfId="0" quotePrefix="1" applyFont="1" applyFill="1" applyBorder="1" applyAlignment="1">
      <alignment horizontal="left" vertical="center" wrapText="1" indent="1"/>
    </xf>
    <xf numFmtId="0" fontId="0" fillId="6" borderId="18" xfId="0" quotePrefix="1" applyFont="1" applyFill="1" applyBorder="1" applyAlignment="1">
      <alignment horizontal="left" vertical="center" wrapText="1" indent="1"/>
    </xf>
    <xf numFmtId="0" fontId="0" fillId="6" borderId="19" xfId="0" quotePrefix="1" applyFont="1" applyFill="1" applyBorder="1" applyAlignment="1">
      <alignment horizontal="left" vertical="center" wrapText="1" indent="1"/>
    </xf>
    <xf numFmtId="0" fontId="0" fillId="6" borderId="7" xfId="0" quotePrefix="1" applyFont="1" applyFill="1" applyBorder="1" applyAlignment="1">
      <alignment horizontal="left" vertical="center" wrapText="1" indent="1"/>
    </xf>
    <xf numFmtId="0" fontId="0" fillId="6" borderId="8" xfId="0" quotePrefix="1" applyFont="1" applyFill="1" applyBorder="1" applyAlignment="1">
      <alignment horizontal="left" vertical="center" wrapText="1" indent="1"/>
    </xf>
    <xf numFmtId="0" fontId="0" fillId="6" borderId="9" xfId="0" quotePrefix="1" applyFont="1" applyFill="1" applyBorder="1" applyAlignment="1">
      <alignment horizontal="left" vertical="center" wrapText="1" indent="1"/>
    </xf>
    <xf numFmtId="0" fontId="0" fillId="0" borderId="0" xfId="0" applyAlignment="1">
      <alignment horizontal="left" vertical="top" wrapText="1" indent="1"/>
    </xf>
    <xf numFmtId="0" fontId="4" fillId="5" borderId="2" xfId="0" quotePrefix="1" applyFont="1" applyFill="1" applyBorder="1" applyAlignment="1">
      <alignment horizontal="left" vertical="center" indent="1"/>
    </xf>
    <xf numFmtId="0" fontId="4" fillId="5" borderId="3" xfId="0" quotePrefix="1" applyFont="1" applyFill="1" applyBorder="1" applyAlignment="1">
      <alignment horizontal="left" vertical="center" indent="1"/>
    </xf>
    <xf numFmtId="0" fontId="4" fillId="5" borderId="4" xfId="0" quotePrefix="1" applyFont="1" applyFill="1" applyBorder="1" applyAlignment="1">
      <alignment horizontal="left" vertical="center" indent="1"/>
    </xf>
    <xf numFmtId="0" fontId="0" fillId="6" borderId="15" xfId="0" quotePrefix="1" applyFont="1" applyFill="1" applyBorder="1" applyAlignment="1">
      <alignment horizontal="left" vertical="top" wrapText="1" indent="1"/>
    </xf>
    <xf numFmtId="0" fontId="0" fillId="6" borderId="14" xfId="0" quotePrefix="1" applyFont="1" applyFill="1" applyBorder="1" applyAlignment="1">
      <alignment horizontal="left" vertical="top" wrapText="1" indent="1"/>
    </xf>
    <xf numFmtId="0" fontId="0" fillId="6" borderId="16" xfId="0" quotePrefix="1" applyFont="1" applyFill="1" applyBorder="1" applyAlignment="1">
      <alignment horizontal="left" vertical="top" wrapText="1" indent="1"/>
    </xf>
    <xf numFmtId="0" fontId="0" fillId="6" borderId="20" xfId="0" quotePrefix="1" applyFont="1" applyFill="1" applyBorder="1" applyAlignment="1">
      <alignment horizontal="left" vertical="top" wrapText="1" indent="1"/>
    </xf>
    <xf numFmtId="0" fontId="0" fillId="6" borderId="0" xfId="0" quotePrefix="1" applyFont="1" applyFill="1" applyBorder="1" applyAlignment="1">
      <alignment horizontal="left" vertical="top" wrapText="1" indent="1"/>
    </xf>
    <xf numFmtId="0" fontId="0" fillId="6" borderId="21" xfId="0" quotePrefix="1" applyFont="1" applyFill="1" applyBorder="1" applyAlignment="1">
      <alignment horizontal="left" vertical="top" wrapText="1" indent="1"/>
    </xf>
    <xf numFmtId="0" fontId="0" fillId="6" borderId="17" xfId="0" quotePrefix="1" applyFont="1" applyFill="1" applyBorder="1" applyAlignment="1">
      <alignment horizontal="left" vertical="top" wrapText="1" indent="1"/>
    </xf>
    <xf numFmtId="0" fontId="0" fillId="6" borderId="18" xfId="0" quotePrefix="1" applyFont="1" applyFill="1" applyBorder="1" applyAlignment="1">
      <alignment horizontal="left" vertical="top" wrapText="1" indent="1"/>
    </xf>
    <xf numFmtId="0" fontId="0" fillId="6" borderId="19" xfId="0" quotePrefix="1" applyFont="1" applyFill="1" applyBorder="1" applyAlignment="1">
      <alignment horizontal="left" vertical="top" wrapText="1" indent="1"/>
    </xf>
    <xf numFmtId="0" fontId="0" fillId="6" borderId="15" xfId="0" quotePrefix="1" applyFill="1" applyBorder="1" applyAlignment="1">
      <alignment horizontal="left" vertical="center" wrapText="1" indent="1"/>
    </xf>
    <xf numFmtId="0" fontId="0" fillId="6" borderId="14" xfId="0" quotePrefix="1" applyFill="1" applyBorder="1" applyAlignment="1">
      <alignment horizontal="left" vertical="center" wrapText="1" indent="1"/>
    </xf>
    <xf numFmtId="0" fontId="0" fillId="6" borderId="16" xfId="0" quotePrefix="1" applyFill="1" applyBorder="1" applyAlignment="1">
      <alignment horizontal="left" vertical="center" wrapText="1" indent="1"/>
    </xf>
    <xf numFmtId="0" fontId="0" fillId="6" borderId="17" xfId="0" quotePrefix="1" applyFill="1" applyBorder="1" applyAlignment="1">
      <alignment horizontal="left" vertical="center" wrapText="1" indent="1"/>
    </xf>
    <xf numFmtId="0" fontId="0" fillId="6" borderId="18" xfId="0" quotePrefix="1" applyFill="1" applyBorder="1" applyAlignment="1">
      <alignment horizontal="left" vertical="center" wrapText="1" indent="1"/>
    </xf>
    <xf numFmtId="0" fontId="0" fillId="6" borderId="19" xfId="0" quotePrefix="1" applyFill="1" applyBorder="1" applyAlignment="1">
      <alignment horizontal="left" vertical="center" wrapText="1" indent="1"/>
    </xf>
    <xf numFmtId="14" fontId="0" fillId="0" borderId="10" xfId="0" applyNumberFormat="1" applyBorder="1" applyAlignment="1">
      <alignment horizontal="center" vertical="center"/>
    </xf>
    <xf numFmtId="14" fontId="0" fillId="7" borderId="10" xfId="9" applyNumberFormat="1" applyFont="1" applyFill="1" applyBorder="1" applyAlignment="1">
      <alignment horizontal="center" vertical="center"/>
    </xf>
    <xf numFmtId="0" fontId="27" fillId="0" borderId="0" xfId="0" applyFont="1" applyAlignment="1">
      <alignment horizontal="left" vertical="center"/>
    </xf>
    <xf numFmtId="14" fontId="3" fillId="0" borderId="10" xfId="0" applyNumberFormat="1" applyFont="1" applyBorder="1" applyAlignment="1">
      <alignment horizontal="center" vertical="center"/>
    </xf>
  </cellXfs>
  <cellStyles count="11">
    <cellStyle name="60% - Accent1" xfId="2" builtinId="32"/>
    <cellStyle name="Currency" xfId="8" builtinId="4"/>
    <cellStyle name="Heading 2" xfId="1" builtinId="17" customBuiltin="1"/>
    <cellStyle name="Heading 3" xfId="10" builtinId="18" customBuiltin="1"/>
    <cellStyle name="Hyperlink" xfId="3" builtinId="8"/>
    <cellStyle name="Normal" xfId="0" builtinId="0"/>
    <cellStyle name="Percent" xfId="9" builtinId="5"/>
    <cellStyle name="v42_H_Practice" xfId="5"/>
    <cellStyle name="v42_input" xfId="6"/>
    <cellStyle name="v42_refnote" xfId="7"/>
    <cellStyle name="v42_Tit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114300</xdr:rowOff>
    </xdr:from>
    <xdr:to>
      <xdr:col>1</xdr:col>
      <xdr:colOff>419100</xdr:colOff>
      <xdr:row>24</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438</xdr:row>
      <xdr:rowOff>104775</xdr:rowOff>
    </xdr:from>
    <xdr:to>
      <xdr:col>1</xdr:col>
      <xdr:colOff>440055</xdr:colOff>
      <xdr:row>440</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8</xdr:col>
      <xdr:colOff>142875</xdr:colOff>
      <xdr:row>0</xdr:row>
      <xdr:rowOff>0</xdr:rowOff>
    </xdr:from>
    <xdr:to>
      <xdr:col>10</xdr:col>
      <xdr:colOff>28575</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58025" y="0"/>
          <a:ext cx="1733550" cy="433388"/>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office.com/en-us/article/VLOOKUP-function-0bbc8083-26fe-4963-8ab8-93a18ad188a1" TargetMode="External"/><Relationship Id="rId13" Type="http://schemas.openxmlformats.org/officeDocument/2006/relationships/hyperlink" Target="https://www.vertex42.com/calendars/daily-planner.html" TargetMode="External"/><Relationship Id="rId3" Type="http://schemas.openxmlformats.org/officeDocument/2006/relationships/hyperlink" Target="https://www.vertex42.com/Calculators/paycheck-calculator.html" TargetMode="External"/><Relationship Id="rId7" Type="http://schemas.openxmlformats.org/officeDocument/2006/relationships/hyperlink" Target="https://www.vertex42.com/ExcelTemplates/food-diary-template.html" TargetMode="External"/><Relationship Id="rId12" Type="http://schemas.openxmlformats.org/officeDocument/2006/relationships/hyperlink" Target="https://www.vertex42.com/blog/excel-formulas/array-formula-examples.html" TargetMode="External"/><Relationship Id="rId2" Type="http://schemas.openxmlformats.org/officeDocument/2006/relationships/hyperlink" Target="https://support.office.com/en-us/article/MATCH-function-e8dffd45-c762-47d6-bf89-533f4a37673a" TargetMode="External"/><Relationship Id="rId1" Type="http://schemas.openxmlformats.org/officeDocument/2006/relationships/hyperlink" Target="https://www.vertex42.com/blog/excel-formulas/vlookup-and-index-match-examples.html" TargetMode="External"/><Relationship Id="rId6" Type="http://schemas.openxmlformats.org/officeDocument/2006/relationships/hyperlink" Target="https://www.vertex42.com/ExcelTemplates/purchase-order-price-list.html" TargetMode="External"/><Relationship Id="rId11" Type="http://schemas.openxmlformats.org/officeDocument/2006/relationships/hyperlink" Target="https://www.vertex42.com/blog/help/excel-help/using-unicode-character-symbols-in-excel.html" TargetMode="External"/><Relationship Id="rId5" Type="http://schemas.openxmlformats.org/officeDocument/2006/relationships/hyperlink" Target="https://exceljet.net/things-you-should-know-about-vlookup" TargetMode="External"/><Relationship Id="rId15" Type="http://schemas.openxmlformats.org/officeDocument/2006/relationships/drawing" Target="../drawings/drawing1.xml"/><Relationship Id="rId10" Type="http://schemas.openxmlformats.org/officeDocument/2006/relationships/hyperlink" Target="https://www.vertex42.com/ExcelTemplates/excel-checkbook.html" TargetMode="External"/><Relationship Id="rId4" Type="http://schemas.openxmlformats.org/officeDocument/2006/relationships/hyperlink" Target="https://www.vertex42.com/ExcelTemplates/gradebook.html" TargetMode="External"/><Relationship Id="rId9" Type="http://schemas.openxmlformats.org/officeDocument/2006/relationships/hyperlink" Target="https://support.office.com/en-us/article/INDEX-function-a5dcf0dd-996d-40a4-a822-b56b061328bd"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vertex42.com/blog/excel-formulas/vlookup-and-index-match-examples.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8"/>
  <sheetViews>
    <sheetView showGridLines="0" tabSelected="1" workbookViewId="0">
      <selection activeCell="A2" sqref="A2"/>
    </sheetView>
  </sheetViews>
  <sheetFormatPr defaultRowHeight="14.25" x14ac:dyDescent="0.2"/>
  <cols>
    <col min="1" max="1" width="4.375" customWidth="1"/>
    <col min="2" max="9" width="11.625" customWidth="1"/>
    <col min="10" max="10" width="12.625" customWidth="1"/>
  </cols>
  <sheetData>
    <row r="1" spans="1:14" ht="36.950000000000003" customHeight="1" x14ac:dyDescent="0.2">
      <c r="A1" s="1"/>
      <c r="B1" s="2" t="s">
        <v>235</v>
      </c>
      <c r="C1" s="1"/>
      <c r="D1" s="1"/>
      <c r="E1" s="1"/>
      <c r="F1" s="1"/>
      <c r="G1" s="1"/>
      <c r="H1" s="1"/>
      <c r="I1" s="1"/>
      <c r="J1" s="1"/>
    </row>
    <row r="2" spans="1:14" ht="18" customHeight="1" x14ac:dyDescent="0.2">
      <c r="B2" s="3" t="s">
        <v>236</v>
      </c>
      <c r="J2" s="4" t="s">
        <v>0</v>
      </c>
    </row>
    <row r="3" spans="1:14" ht="18" customHeight="1" x14ac:dyDescent="0.2"/>
    <row r="4" spans="1:14" ht="18" customHeight="1" x14ac:dyDescent="0.2">
      <c r="B4" s="83" t="s">
        <v>231</v>
      </c>
      <c r="C4" s="83"/>
      <c r="D4" s="83"/>
      <c r="E4" s="83"/>
      <c r="F4" s="83"/>
      <c r="G4" s="83"/>
      <c r="H4" s="83"/>
      <c r="I4" s="83"/>
      <c r="J4" s="83"/>
    </row>
    <row r="5" spans="1:14" ht="18" customHeight="1" x14ac:dyDescent="0.2">
      <c r="B5" s="83"/>
      <c r="C5" s="83"/>
      <c r="D5" s="83"/>
      <c r="E5" s="83"/>
      <c r="F5" s="83"/>
      <c r="G5" s="83"/>
      <c r="H5" s="83"/>
      <c r="I5" s="83"/>
      <c r="J5" s="83"/>
    </row>
    <row r="6" spans="1:14" ht="18" customHeight="1" x14ac:dyDescent="0.2">
      <c r="B6" s="83"/>
      <c r="C6" s="83"/>
      <c r="D6" s="83"/>
      <c r="E6" s="83"/>
      <c r="F6" s="83"/>
      <c r="G6" s="83"/>
      <c r="H6" s="83"/>
      <c r="I6" s="83"/>
      <c r="J6" s="83"/>
    </row>
    <row r="7" spans="1:14" ht="18" customHeight="1" x14ac:dyDescent="0.2">
      <c r="A7" s="5"/>
      <c r="B7" s="5"/>
      <c r="C7" s="5"/>
      <c r="D7" s="5"/>
      <c r="E7" s="5"/>
      <c r="F7" s="5"/>
      <c r="G7" s="5"/>
      <c r="H7" s="5"/>
      <c r="I7" s="5"/>
      <c r="J7" s="5"/>
      <c r="K7" s="5"/>
    </row>
    <row r="8" spans="1:14" ht="18" customHeight="1" x14ac:dyDescent="0.2">
      <c r="B8" s="8" t="s">
        <v>151</v>
      </c>
      <c r="C8" s="58" t="s">
        <v>130</v>
      </c>
      <c r="D8" s="5"/>
      <c r="G8" s="5"/>
      <c r="H8" s="5"/>
      <c r="I8" s="5"/>
      <c r="J8" s="5"/>
      <c r="K8" s="5"/>
      <c r="L8" s="5"/>
      <c r="M8" s="5"/>
      <c r="N8" s="5"/>
    </row>
    <row r="9" spans="1:14" ht="18" customHeight="1" x14ac:dyDescent="0.2">
      <c r="B9" s="5"/>
      <c r="C9" s="58" t="s">
        <v>142</v>
      </c>
      <c r="D9" s="5"/>
      <c r="G9" s="5"/>
      <c r="H9" s="5"/>
      <c r="I9" s="5"/>
      <c r="J9" s="5"/>
      <c r="K9" s="5"/>
      <c r="L9" s="5"/>
      <c r="M9" s="5"/>
      <c r="N9" s="5"/>
    </row>
    <row r="10" spans="1:14" ht="18" customHeight="1" x14ac:dyDescent="0.2">
      <c r="B10" s="5"/>
      <c r="C10" s="58" t="s">
        <v>152</v>
      </c>
      <c r="D10" s="5"/>
      <c r="G10" s="5"/>
      <c r="H10" s="5"/>
      <c r="I10" s="5"/>
      <c r="J10" s="5"/>
      <c r="K10" s="5"/>
      <c r="L10" s="5"/>
      <c r="M10" s="5"/>
      <c r="N10" s="5"/>
    </row>
    <row r="11" spans="1:14" ht="18" customHeight="1" x14ac:dyDescent="0.2">
      <c r="B11" s="5"/>
      <c r="C11" s="58" t="s">
        <v>153</v>
      </c>
      <c r="D11" s="5"/>
      <c r="G11" s="5"/>
      <c r="H11" s="5"/>
      <c r="I11" s="5"/>
      <c r="J11" s="5"/>
      <c r="K11" s="5"/>
      <c r="L11" s="5"/>
      <c r="M11" s="5"/>
      <c r="N11" s="5"/>
    </row>
    <row r="12" spans="1:14" ht="18" customHeight="1" x14ac:dyDescent="0.2">
      <c r="B12" s="5"/>
      <c r="C12" s="58" t="s">
        <v>242</v>
      </c>
      <c r="D12" s="5"/>
      <c r="G12" s="5"/>
      <c r="H12" s="5"/>
      <c r="I12" s="5"/>
      <c r="J12" s="5"/>
      <c r="K12" s="5"/>
      <c r="L12" s="5"/>
      <c r="M12" s="5"/>
      <c r="N12" s="5"/>
    </row>
    <row r="13" spans="1:14" ht="18" customHeight="1" x14ac:dyDescent="0.2">
      <c r="B13" s="5"/>
      <c r="C13" s="58" t="s">
        <v>243</v>
      </c>
      <c r="D13" s="5"/>
      <c r="G13" s="5"/>
      <c r="H13" s="5"/>
      <c r="I13" s="5"/>
      <c r="J13" s="5"/>
      <c r="K13" s="5"/>
      <c r="L13" s="5"/>
      <c r="M13" s="5"/>
      <c r="N13" s="5"/>
    </row>
    <row r="14" spans="1:14" ht="18" customHeight="1" x14ac:dyDescent="0.2">
      <c r="B14" s="5"/>
      <c r="C14" s="58" t="s">
        <v>199</v>
      </c>
      <c r="D14" s="5"/>
      <c r="G14" s="5"/>
      <c r="H14" s="5"/>
      <c r="I14" s="5"/>
      <c r="J14" s="5"/>
      <c r="K14" s="5"/>
      <c r="L14" s="5"/>
      <c r="M14" s="5"/>
      <c r="N14" s="5"/>
    </row>
    <row r="15" spans="1:14" ht="18" customHeight="1" x14ac:dyDescent="0.2">
      <c r="B15" s="5"/>
      <c r="C15" s="58" t="s">
        <v>198</v>
      </c>
      <c r="D15" s="5"/>
      <c r="G15" s="5"/>
      <c r="H15" s="5"/>
      <c r="I15" s="5"/>
      <c r="J15" s="5"/>
      <c r="K15" s="5"/>
      <c r="L15" s="5"/>
      <c r="M15" s="5"/>
      <c r="N15" s="5"/>
    </row>
    <row r="16" spans="1:14" ht="18" customHeight="1" x14ac:dyDescent="0.2">
      <c r="B16" s="5"/>
      <c r="C16" s="58" t="s">
        <v>200</v>
      </c>
      <c r="D16" s="5"/>
      <c r="G16" s="5"/>
      <c r="H16" s="5"/>
      <c r="I16" s="5"/>
      <c r="J16" s="5"/>
      <c r="K16" s="5"/>
      <c r="L16" s="5"/>
      <c r="M16" s="5"/>
      <c r="N16" s="5"/>
    </row>
    <row r="17" spans="1:14" ht="18" customHeight="1" x14ac:dyDescent="0.2">
      <c r="B17" s="5"/>
      <c r="C17" s="58" t="s">
        <v>196</v>
      </c>
      <c r="D17" s="5"/>
      <c r="G17" s="5"/>
      <c r="H17" s="5"/>
      <c r="I17" s="5"/>
      <c r="J17" s="5"/>
      <c r="K17" s="5"/>
      <c r="L17" s="5"/>
      <c r="M17" s="5"/>
      <c r="N17" s="5"/>
    </row>
    <row r="18" spans="1:14" ht="18" customHeight="1" x14ac:dyDescent="0.2">
      <c r="B18" s="5"/>
      <c r="C18" s="58" t="s">
        <v>197</v>
      </c>
      <c r="D18" s="5"/>
      <c r="G18" s="5"/>
      <c r="H18" s="5"/>
      <c r="I18" s="5"/>
      <c r="J18" s="5"/>
      <c r="K18" s="5"/>
      <c r="L18" s="5"/>
      <c r="M18" s="5"/>
      <c r="N18" s="5"/>
    </row>
    <row r="19" spans="1:14" ht="18" customHeight="1" x14ac:dyDescent="0.2">
      <c r="B19" s="5"/>
      <c r="C19" s="58" t="s">
        <v>219</v>
      </c>
      <c r="D19" s="5"/>
      <c r="G19" s="5"/>
      <c r="H19" s="5"/>
      <c r="I19" s="5"/>
      <c r="J19" s="5"/>
      <c r="K19" s="5"/>
      <c r="L19" s="5"/>
      <c r="M19" s="5"/>
      <c r="N19" s="5"/>
    </row>
    <row r="20" spans="1:14" ht="18" customHeight="1" x14ac:dyDescent="0.2">
      <c r="B20" s="5"/>
      <c r="C20" s="58" t="s">
        <v>248</v>
      </c>
      <c r="D20" s="5"/>
      <c r="G20" s="5"/>
      <c r="H20" s="5"/>
      <c r="I20" s="5"/>
      <c r="J20" s="5"/>
      <c r="K20" s="5"/>
      <c r="L20" s="5"/>
      <c r="M20" s="5"/>
      <c r="N20" s="5"/>
    </row>
    <row r="21" spans="1:14" ht="18" customHeight="1" x14ac:dyDescent="0.2">
      <c r="B21" s="5"/>
      <c r="C21" s="58" t="s">
        <v>250</v>
      </c>
      <c r="D21" s="5"/>
      <c r="G21" s="5"/>
      <c r="H21" s="5"/>
      <c r="I21" s="5"/>
      <c r="J21" s="5"/>
      <c r="K21" s="5"/>
      <c r="L21" s="5"/>
      <c r="M21" s="5"/>
      <c r="N21" s="5"/>
    </row>
    <row r="22" spans="1:14" ht="18" customHeight="1" x14ac:dyDescent="0.2">
      <c r="A22" s="5"/>
      <c r="B22" s="5"/>
      <c r="C22" s="5"/>
      <c r="D22" s="5"/>
      <c r="E22" s="5"/>
      <c r="F22" s="5"/>
      <c r="G22" s="5"/>
      <c r="H22" s="5"/>
      <c r="I22" s="5"/>
      <c r="J22" s="5"/>
      <c r="K22" s="5"/>
    </row>
    <row r="23" spans="1:14" ht="18" customHeight="1" x14ac:dyDescent="0.2">
      <c r="B23" s="6"/>
      <c r="C23" s="6"/>
      <c r="D23" s="6"/>
      <c r="E23" s="6"/>
      <c r="F23" s="6"/>
      <c r="G23" s="6"/>
    </row>
    <row r="24" spans="1:14" ht="21" customHeight="1" x14ac:dyDescent="0.2">
      <c r="A24" s="7"/>
      <c r="B24" s="7"/>
      <c r="C24" s="7" t="s">
        <v>1</v>
      </c>
      <c r="D24" s="7"/>
      <c r="E24" s="7"/>
      <c r="F24" s="7"/>
      <c r="G24" s="7"/>
      <c r="H24" s="7"/>
      <c r="I24" s="7"/>
      <c r="J24" s="7"/>
    </row>
    <row r="25" spans="1:14" ht="18" customHeight="1" x14ac:dyDescent="0.2">
      <c r="A25" s="8"/>
      <c r="B25" s="9"/>
      <c r="C25" s="9"/>
      <c r="D25" s="9"/>
      <c r="E25" s="9"/>
      <c r="F25" s="9"/>
      <c r="G25" s="9"/>
      <c r="H25" s="8"/>
      <c r="I25" s="8"/>
      <c r="J25" s="8"/>
      <c r="K25" s="8"/>
    </row>
    <row r="26" spans="1:14" ht="18" customHeight="1" x14ac:dyDescent="0.2">
      <c r="A26" s="8"/>
      <c r="B26" s="9"/>
      <c r="C26" s="9"/>
      <c r="D26" s="9"/>
      <c r="E26" s="9"/>
      <c r="F26" s="9"/>
      <c r="G26" s="9"/>
      <c r="H26" s="8"/>
      <c r="I26" s="8"/>
      <c r="J26" s="8"/>
      <c r="K26" s="8"/>
    </row>
    <row r="27" spans="1:14" ht="23.25" x14ac:dyDescent="0.2">
      <c r="A27" s="8"/>
      <c r="B27" s="32" t="s">
        <v>130</v>
      </c>
      <c r="C27" s="10"/>
      <c r="D27" s="10"/>
      <c r="E27" s="10"/>
      <c r="F27" s="10"/>
      <c r="G27" s="10"/>
      <c r="H27" s="10"/>
      <c r="I27" s="10"/>
      <c r="J27" s="10"/>
      <c r="K27" s="8"/>
    </row>
    <row r="28" spans="1:14" ht="18" customHeight="1" x14ac:dyDescent="0.2">
      <c r="A28" s="8"/>
      <c r="B28" s="8"/>
      <c r="C28" s="8"/>
      <c r="D28" s="8"/>
      <c r="E28" s="8"/>
      <c r="F28" s="8"/>
      <c r="G28" s="8"/>
      <c r="H28" s="8"/>
      <c r="I28" s="8"/>
      <c r="J28" s="8"/>
      <c r="K28" s="8"/>
    </row>
    <row r="29" spans="1:14" ht="18" customHeight="1" x14ac:dyDescent="0.2">
      <c r="A29" s="8"/>
      <c r="B29" s="83" t="s">
        <v>232</v>
      </c>
      <c r="C29" s="83"/>
      <c r="D29" s="83"/>
      <c r="E29" s="83"/>
      <c r="F29" s="83"/>
      <c r="G29" s="83"/>
      <c r="H29" s="83"/>
      <c r="I29" s="83"/>
      <c r="J29" s="83"/>
      <c r="K29" s="8"/>
    </row>
    <row r="30" spans="1:14" ht="18" customHeight="1" x14ac:dyDescent="0.2">
      <c r="A30" s="8"/>
      <c r="B30" s="83"/>
      <c r="C30" s="83"/>
      <c r="D30" s="83"/>
      <c r="E30" s="83"/>
      <c r="F30" s="83"/>
      <c r="G30" s="83"/>
      <c r="H30" s="83"/>
      <c r="I30" s="83"/>
      <c r="J30" s="83"/>
      <c r="K30" s="8"/>
    </row>
    <row r="31" spans="1:14" ht="18" customHeight="1" x14ac:dyDescent="0.2">
      <c r="A31" s="8"/>
      <c r="C31" s="34" t="s">
        <v>21</v>
      </c>
      <c r="E31" s="8"/>
      <c r="F31" s="9"/>
      <c r="G31" s="34" t="s">
        <v>86</v>
      </c>
      <c r="J31" s="8"/>
      <c r="K31" s="8"/>
    </row>
    <row r="32" spans="1:14" ht="18" customHeight="1" x14ac:dyDescent="0.2">
      <c r="A32" s="8"/>
      <c r="C32" s="40" t="s">
        <v>13</v>
      </c>
      <c r="D32" s="40" t="s">
        <v>20</v>
      </c>
      <c r="E32" s="40" t="s">
        <v>14</v>
      </c>
      <c r="G32" s="13" t="s">
        <v>53</v>
      </c>
      <c r="H32" s="14" t="s">
        <v>3</v>
      </c>
      <c r="J32" s="8"/>
      <c r="K32" s="8"/>
    </row>
    <row r="33" spans="1:11" ht="18" customHeight="1" x14ac:dyDescent="0.2">
      <c r="A33" s="8"/>
      <c r="C33" s="18" t="s">
        <v>30</v>
      </c>
      <c r="D33" s="18" t="s">
        <v>15</v>
      </c>
      <c r="E33" s="33">
        <v>34.5</v>
      </c>
      <c r="G33" s="18" t="s">
        <v>55</v>
      </c>
      <c r="H33" s="52">
        <f>VLOOKUP(G33,$C$33:$E$37,3,FALSE)</f>
        <v>29.3</v>
      </c>
      <c r="J33" s="8"/>
      <c r="K33" s="8"/>
    </row>
    <row r="34" spans="1:11" ht="18" customHeight="1" x14ac:dyDescent="0.2">
      <c r="A34" s="8"/>
      <c r="C34" s="18" t="s">
        <v>31</v>
      </c>
      <c r="D34" s="18" t="s">
        <v>16</v>
      </c>
      <c r="E34" s="33">
        <v>52.3</v>
      </c>
      <c r="F34" s="31"/>
      <c r="J34" s="8"/>
      <c r="K34" s="8"/>
    </row>
    <row r="35" spans="1:11" ht="18" customHeight="1" x14ac:dyDescent="0.2">
      <c r="A35" s="8"/>
      <c r="C35" s="18" t="s">
        <v>32</v>
      </c>
      <c r="D35" s="18" t="s">
        <v>17</v>
      </c>
      <c r="E35" s="33">
        <v>29.3</v>
      </c>
      <c r="F35" s="31"/>
      <c r="G35" s="34" t="s">
        <v>87</v>
      </c>
      <c r="J35" s="8"/>
      <c r="K35" s="8"/>
    </row>
    <row r="36" spans="1:11" ht="18" customHeight="1" x14ac:dyDescent="0.2">
      <c r="A36" s="8"/>
      <c r="C36" s="18" t="s">
        <v>33</v>
      </c>
      <c r="D36" s="18" t="s">
        <v>18</v>
      </c>
      <c r="E36" s="33">
        <v>87.2</v>
      </c>
      <c r="F36" s="31"/>
      <c r="G36" s="13" t="s">
        <v>53</v>
      </c>
      <c r="H36" s="14" t="s">
        <v>3</v>
      </c>
      <c r="J36" s="8"/>
      <c r="K36" s="8"/>
    </row>
    <row r="37" spans="1:11" ht="18" customHeight="1" x14ac:dyDescent="0.2">
      <c r="A37" s="8"/>
      <c r="C37" s="18" t="s">
        <v>34</v>
      </c>
      <c r="D37" s="18" t="s">
        <v>19</v>
      </c>
      <c r="E37" s="33">
        <v>98.1</v>
      </c>
      <c r="F37" s="9"/>
      <c r="G37" s="18" t="s">
        <v>55</v>
      </c>
      <c r="H37" s="52">
        <f>INDEX($E$33:$E$37,MATCH(G37,$C$33:$C$37,0))</f>
        <v>29.3</v>
      </c>
      <c r="J37" s="8"/>
      <c r="K37" s="8"/>
    </row>
    <row r="38" spans="1:11" ht="18" customHeight="1" x14ac:dyDescent="0.2">
      <c r="A38" s="8"/>
      <c r="B38" s="8"/>
      <c r="C38" s="8"/>
      <c r="D38" s="8"/>
      <c r="E38" s="8"/>
      <c r="F38" s="8"/>
      <c r="G38" s="8"/>
      <c r="H38" s="8"/>
      <c r="I38" s="8"/>
      <c r="J38" s="8"/>
      <c r="K38" s="8"/>
    </row>
    <row r="39" spans="1:11" ht="18" customHeight="1" x14ac:dyDescent="0.2">
      <c r="A39" s="8"/>
      <c r="B39" s="46" t="s">
        <v>131</v>
      </c>
      <c r="C39" s="8"/>
      <c r="D39" s="8"/>
      <c r="E39" s="8"/>
      <c r="F39" s="8"/>
      <c r="G39" s="8"/>
      <c r="H39" s="8"/>
      <c r="I39" s="8"/>
      <c r="J39" s="8"/>
      <c r="K39" s="8"/>
    </row>
    <row r="40" spans="1:11" ht="18" customHeight="1" thickBot="1" x14ac:dyDescent="0.25">
      <c r="A40" s="8"/>
      <c r="B40" s="8"/>
      <c r="C40" s="8"/>
      <c r="D40" s="8"/>
      <c r="E40" s="8"/>
      <c r="F40" s="8"/>
      <c r="G40" s="8"/>
      <c r="H40" s="8"/>
      <c r="I40" s="8"/>
      <c r="J40" s="8"/>
      <c r="K40" s="8"/>
    </row>
    <row r="41" spans="1:11" ht="18" customHeight="1" thickBot="1" x14ac:dyDescent="0.25">
      <c r="A41" s="8"/>
      <c r="B41" s="11" t="s">
        <v>4</v>
      </c>
      <c r="C41" s="78" t="s">
        <v>233</v>
      </c>
      <c r="D41" s="35"/>
      <c r="E41" s="35"/>
      <c r="F41" s="35"/>
      <c r="G41" s="35"/>
      <c r="H41" s="36"/>
      <c r="I41" s="8"/>
      <c r="J41" s="8"/>
      <c r="K41" s="8"/>
    </row>
    <row r="42" spans="1:11" ht="18" customHeight="1" x14ac:dyDescent="0.2">
      <c r="A42" s="8"/>
      <c r="B42" s="8"/>
      <c r="C42" s="8"/>
      <c r="D42" s="8"/>
      <c r="E42" s="8"/>
      <c r="F42" s="8"/>
      <c r="G42" s="8"/>
      <c r="H42" s="8"/>
      <c r="I42" s="8"/>
      <c r="J42" s="8"/>
      <c r="K42" s="8"/>
    </row>
    <row r="43" spans="1:11" ht="18" customHeight="1" x14ac:dyDescent="0.2">
      <c r="A43" s="8"/>
      <c r="B43" s="20" t="s">
        <v>88</v>
      </c>
      <c r="C43" s="93" t="s">
        <v>147</v>
      </c>
      <c r="D43" s="93"/>
      <c r="E43" s="93"/>
      <c r="F43" s="93"/>
      <c r="G43" s="93"/>
      <c r="H43" s="93"/>
      <c r="I43" s="93"/>
      <c r="J43" s="93"/>
      <c r="K43" s="31"/>
    </row>
    <row r="44" spans="1:11" ht="18" customHeight="1" x14ac:dyDescent="0.2">
      <c r="A44" s="8"/>
      <c r="B44" s="8"/>
      <c r="C44" s="93"/>
      <c r="D44" s="93"/>
      <c r="E44" s="93"/>
      <c r="F44" s="93"/>
      <c r="G44" s="93"/>
      <c r="H44" s="93"/>
      <c r="I44" s="93"/>
      <c r="J44" s="93"/>
      <c r="K44" s="8"/>
    </row>
    <row r="45" spans="1:11" ht="18" customHeight="1" x14ac:dyDescent="0.2">
      <c r="A45" s="8"/>
      <c r="B45" s="8"/>
      <c r="C45" s="8"/>
      <c r="D45" s="8"/>
      <c r="E45" s="8"/>
      <c r="F45" s="8"/>
      <c r="G45" s="8"/>
      <c r="H45" s="8"/>
      <c r="I45" s="8"/>
      <c r="J45" s="8"/>
      <c r="K45" s="8"/>
    </row>
    <row r="46" spans="1:11" ht="18" customHeight="1" x14ac:dyDescent="0.2">
      <c r="A46" s="8"/>
      <c r="B46" s="46" t="s">
        <v>132</v>
      </c>
      <c r="C46" s="8"/>
      <c r="D46" s="8"/>
      <c r="E46" s="8"/>
      <c r="F46" s="8"/>
      <c r="G46" s="8"/>
      <c r="H46" s="8"/>
      <c r="I46" s="8"/>
      <c r="J46" s="8"/>
      <c r="K46" s="8"/>
    </row>
    <row r="47" spans="1:11" ht="18" customHeight="1" thickBot="1" x14ac:dyDescent="0.25">
      <c r="A47" s="8"/>
      <c r="B47" s="8"/>
      <c r="C47" s="8"/>
      <c r="D47" s="8"/>
      <c r="E47" s="8"/>
      <c r="F47" s="8"/>
      <c r="G47" s="8"/>
      <c r="H47" s="8"/>
      <c r="I47" s="8"/>
      <c r="J47" s="8"/>
      <c r="K47" s="8"/>
    </row>
    <row r="48" spans="1:11" ht="18" customHeight="1" thickBot="1" x14ac:dyDescent="0.25">
      <c r="A48" s="8"/>
      <c r="B48" s="11" t="s">
        <v>4</v>
      </c>
      <c r="C48" s="12" t="s">
        <v>117</v>
      </c>
      <c r="D48" s="35"/>
      <c r="E48" s="35"/>
      <c r="F48" s="35"/>
      <c r="G48" s="35"/>
      <c r="H48" s="36"/>
      <c r="I48" s="8"/>
      <c r="J48" s="8"/>
      <c r="K48" s="8"/>
    </row>
    <row r="49" spans="1:11" ht="18" customHeight="1" x14ac:dyDescent="0.2">
      <c r="A49" s="8"/>
      <c r="B49" s="8"/>
      <c r="C49" s="8"/>
      <c r="D49" s="8"/>
      <c r="E49" s="8"/>
      <c r="F49" s="8"/>
      <c r="G49" s="8"/>
      <c r="H49" s="8"/>
      <c r="I49" s="8"/>
      <c r="J49" s="8"/>
      <c r="K49" s="8"/>
    </row>
    <row r="50" spans="1:11" ht="18" customHeight="1" x14ac:dyDescent="0.2">
      <c r="A50" s="8"/>
      <c r="B50" s="20" t="s">
        <v>5</v>
      </c>
      <c r="C50" s="93" t="s">
        <v>118</v>
      </c>
      <c r="D50" s="93"/>
      <c r="E50" s="93"/>
      <c r="F50" s="93"/>
      <c r="G50" s="93"/>
      <c r="H50" s="93"/>
      <c r="I50" s="93"/>
      <c r="J50" s="93"/>
      <c r="K50" s="31"/>
    </row>
    <row r="51" spans="1:11" ht="18" customHeight="1" x14ac:dyDescent="0.2">
      <c r="A51" s="8"/>
      <c r="B51" s="8"/>
      <c r="C51" s="93"/>
      <c r="D51" s="93"/>
      <c r="E51" s="93"/>
      <c r="F51" s="93"/>
      <c r="G51" s="93"/>
      <c r="H51" s="93"/>
      <c r="I51" s="93"/>
      <c r="J51" s="93"/>
      <c r="K51" s="31"/>
    </row>
    <row r="52" spans="1:11" ht="18" customHeight="1" x14ac:dyDescent="0.2">
      <c r="A52" s="8"/>
      <c r="B52" s="8"/>
      <c r="C52" s="93"/>
      <c r="D52" s="93"/>
      <c r="E52" s="93"/>
      <c r="F52" s="93"/>
      <c r="G52" s="93"/>
      <c r="H52" s="93"/>
      <c r="I52" s="93"/>
      <c r="J52" s="93"/>
      <c r="K52" s="31"/>
    </row>
    <row r="53" spans="1:11" ht="18" customHeight="1" x14ac:dyDescent="0.2">
      <c r="A53" s="8"/>
      <c r="B53" s="9"/>
      <c r="C53" s="9"/>
      <c r="D53" s="9"/>
      <c r="E53" s="9"/>
      <c r="F53" s="9"/>
      <c r="G53" s="9"/>
      <c r="H53" s="8"/>
      <c r="I53" s="8"/>
      <c r="J53" s="8"/>
      <c r="K53" s="8"/>
    </row>
    <row r="54" spans="1:11" ht="18" customHeight="1" x14ac:dyDescent="0.2">
      <c r="A54" s="8"/>
      <c r="B54" s="46" t="s">
        <v>150</v>
      </c>
      <c r="C54" s="8"/>
      <c r="D54" s="8"/>
      <c r="E54" s="8"/>
      <c r="F54" s="8"/>
      <c r="G54" s="8"/>
      <c r="H54" s="8"/>
      <c r="I54" s="8"/>
      <c r="J54" s="8"/>
      <c r="K54" s="8"/>
    </row>
    <row r="55" spans="1:11" ht="18" customHeight="1" x14ac:dyDescent="0.2">
      <c r="A55" s="8"/>
      <c r="B55" s="8"/>
      <c r="C55" s="8"/>
      <c r="D55" s="8"/>
      <c r="E55" s="8"/>
      <c r="F55" s="8"/>
      <c r="G55" s="8"/>
      <c r="H55" s="8"/>
      <c r="I55" s="8"/>
      <c r="J55" s="8"/>
      <c r="K55" s="8"/>
    </row>
    <row r="56" spans="1:11" ht="18" customHeight="1" x14ac:dyDescent="0.2">
      <c r="A56" s="8"/>
      <c r="B56" s="20" t="s">
        <v>88</v>
      </c>
      <c r="C56" s="93" t="s">
        <v>148</v>
      </c>
      <c r="D56" s="93"/>
      <c r="E56" s="93"/>
      <c r="F56" s="93"/>
      <c r="G56" s="93"/>
      <c r="H56" s="93"/>
      <c r="I56" s="93"/>
      <c r="J56" s="93"/>
      <c r="K56" s="8"/>
    </row>
    <row r="57" spans="1:11" ht="18" customHeight="1" x14ac:dyDescent="0.2">
      <c r="A57" s="8"/>
      <c r="B57" s="8"/>
      <c r="C57" s="93"/>
      <c r="D57" s="93"/>
      <c r="E57" s="93"/>
      <c r="F57" s="93"/>
      <c r="G57" s="93"/>
      <c r="H57" s="93"/>
      <c r="I57" s="93"/>
      <c r="J57" s="93"/>
      <c r="K57" s="8"/>
    </row>
    <row r="58" spans="1:11" ht="18" customHeight="1" x14ac:dyDescent="0.2">
      <c r="A58" s="8"/>
      <c r="B58" s="8"/>
      <c r="C58" s="93" t="s">
        <v>89</v>
      </c>
      <c r="D58" s="93"/>
      <c r="E58" s="93"/>
      <c r="F58" s="93"/>
      <c r="G58" s="93"/>
      <c r="H58" s="93"/>
      <c r="I58" s="93"/>
      <c r="J58" s="93"/>
      <c r="K58" s="8"/>
    </row>
    <row r="59" spans="1:11" ht="18" customHeight="1" x14ac:dyDescent="0.2">
      <c r="A59" s="8"/>
      <c r="B59" s="8"/>
      <c r="C59" s="93"/>
      <c r="D59" s="93"/>
      <c r="E59" s="93"/>
      <c r="F59" s="93"/>
      <c r="G59" s="93"/>
      <c r="H59" s="93"/>
      <c r="I59" s="93"/>
      <c r="J59" s="93"/>
      <c r="K59" s="8"/>
    </row>
    <row r="60" spans="1:11" ht="18" customHeight="1" x14ac:dyDescent="0.2">
      <c r="A60" s="8"/>
      <c r="B60" s="8"/>
      <c r="C60" s="93" t="s">
        <v>149</v>
      </c>
      <c r="D60" s="93"/>
      <c r="E60" s="93"/>
      <c r="F60" s="93"/>
      <c r="G60" s="93"/>
      <c r="H60" s="93"/>
      <c r="I60" s="93"/>
      <c r="J60" s="93"/>
      <c r="K60" s="8"/>
    </row>
    <row r="61" spans="1:11" ht="18" customHeight="1" x14ac:dyDescent="0.2">
      <c r="A61" s="8"/>
      <c r="B61" s="8"/>
      <c r="C61" s="93"/>
      <c r="D61" s="93"/>
      <c r="E61" s="93"/>
      <c r="F61" s="93"/>
      <c r="G61" s="93"/>
      <c r="H61" s="93"/>
      <c r="I61" s="93"/>
      <c r="J61" s="93"/>
      <c r="K61" s="8"/>
    </row>
    <row r="62" spans="1:11" ht="18" customHeight="1" x14ac:dyDescent="0.2">
      <c r="A62" s="8"/>
      <c r="B62" s="8"/>
      <c r="C62" s="23" t="s">
        <v>90</v>
      </c>
      <c r="D62" s="8"/>
      <c r="E62" s="8"/>
      <c r="F62" s="8"/>
      <c r="G62" s="8"/>
      <c r="H62" s="8"/>
      <c r="I62" s="8"/>
      <c r="J62" s="8"/>
      <c r="K62" s="8"/>
    </row>
    <row r="63" spans="1:11" ht="18" customHeight="1" x14ac:dyDescent="0.2">
      <c r="A63" s="8"/>
      <c r="B63" s="8"/>
      <c r="C63" s="8"/>
      <c r="D63" s="8"/>
      <c r="E63" s="8"/>
      <c r="F63" s="8"/>
      <c r="G63" s="8"/>
      <c r="H63" s="8"/>
      <c r="I63" s="8"/>
      <c r="J63" s="8"/>
      <c r="K63" s="8"/>
    </row>
    <row r="64" spans="1:11" ht="18" customHeight="1" x14ac:dyDescent="0.2">
      <c r="A64" s="8"/>
      <c r="B64" s="21" t="s">
        <v>85</v>
      </c>
      <c r="C64" s="51" t="s">
        <v>128</v>
      </c>
      <c r="D64" s="8"/>
      <c r="E64" s="8"/>
      <c r="F64" s="8"/>
      <c r="G64" s="8"/>
      <c r="H64" s="8"/>
      <c r="I64" s="8"/>
      <c r="J64" s="8"/>
      <c r="K64" s="8"/>
    </row>
    <row r="65" spans="1:11" ht="18" customHeight="1" x14ac:dyDescent="0.2">
      <c r="A65" s="8"/>
      <c r="B65" s="8"/>
      <c r="C65" s="8"/>
      <c r="D65" s="8"/>
      <c r="E65" s="8"/>
      <c r="F65" s="8"/>
      <c r="G65" s="8"/>
      <c r="H65" s="8"/>
      <c r="I65" s="8"/>
      <c r="J65" s="8"/>
      <c r="K65" s="8"/>
    </row>
    <row r="66" spans="1:11" ht="18" customHeight="1" x14ac:dyDescent="0.2">
      <c r="A66" s="8"/>
      <c r="B66" s="21" t="s">
        <v>85</v>
      </c>
      <c r="C66" s="51" t="s">
        <v>129</v>
      </c>
      <c r="D66" s="8"/>
      <c r="E66" s="8"/>
      <c r="F66" s="8"/>
      <c r="G66" s="8"/>
      <c r="H66" s="8"/>
      <c r="I66" s="8"/>
      <c r="J66" s="8"/>
      <c r="K66" s="8"/>
    </row>
    <row r="67" spans="1:11" ht="18" customHeight="1" x14ac:dyDescent="0.2">
      <c r="A67" s="8"/>
      <c r="B67" s="8"/>
      <c r="C67" s="8"/>
      <c r="D67" s="8"/>
      <c r="E67" s="8"/>
      <c r="F67" s="8"/>
      <c r="G67" s="8"/>
      <c r="H67" s="8"/>
      <c r="I67" s="8"/>
      <c r="J67" s="8"/>
      <c r="K67" s="8"/>
    </row>
    <row r="68" spans="1:11" ht="18" customHeight="1" x14ac:dyDescent="0.2">
      <c r="A68" s="8"/>
      <c r="B68" s="8"/>
      <c r="C68" s="8"/>
      <c r="D68" s="8"/>
      <c r="E68" s="8"/>
      <c r="F68" s="8"/>
      <c r="G68" s="8"/>
      <c r="H68" s="8"/>
      <c r="I68" s="8"/>
      <c r="J68" s="8"/>
      <c r="K68" s="8"/>
    </row>
    <row r="69" spans="1:11" ht="23.25" x14ac:dyDescent="0.2">
      <c r="A69" s="8"/>
      <c r="B69" s="32" t="s">
        <v>142</v>
      </c>
      <c r="C69" s="10"/>
      <c r="D69" s="10"/>
      <c r="E69" s="10"/>
      <c r="F69" s="10"/>
      <c r="G69" s="10"/>
      <c r="H69" s="10"/>
      <c r="I69" s="10"/>
      <c r="J69" s="10"/>
      <c r="K69" s="8"/>
    </row>
    <row r="70" spans="1:11" ht="18" customHeight="1" x14ac:dyDescent="0.2">
      <c r="A70" s="8"/>
      <c r="B70" s="8"/>
      <c r="C70" s="8"/>
      <c r="D70" s="8"/>
      <c r="E70" s="8"/>
      <c r="F70" s="8"/>
      <c r="G70" s="8"/>
      <c r="H70" s="8"/>
      <c r="I70" s="8"/>
      <c r="J70" s="8"/>
      <c r="K70" s="8"/>
    </row>
    <row r="71" spans="1:11" ht="18" customHeight="1" x14ac:dyDescent="0.2">
      <c r="A71" s="8"/>
      <c r="B71" s="83" t="s">
        <v>141</v>
      </c>
      <c r="C71" s="83"/>
      <c r="D71" s="83"/>
      <c r="E71" s="83"/>
      <c r="F71" s="83"/>
      <c r="G71" s="83"/>
      <c r="H71" s="83"/>
      <c r="I71" s="83"/>
      <c r="J71" s="83"/>
      <c r="K71" s="8"/>
    </row>
    <row r="72" spans="1:11" ht="18" customHeight="1" x14ac:dyDescent="0.2">
      <c r="A72" s="8"/>
      <c r="B72" s="83"/>
      <c r="C72" s="83"/>
      <c r="D72" s="83"/>
      <c r="E72" s="83"/>
      <c r="F72" s="83"/>
      <c r="G72" s="83"/>
      <c r="H72" s="83"/>
      <c r="I72" s="83"/>
      <c r="J72" s="83"/>
      <c r="K72" s="8"/>
    </row>
    <row r="73" spans="1:11" ht="18" customHeight="1" x14ac:dyDescent="0.2">
      <c r="A73" s="8"/>
      <c r="B73" s="8"/>
      <c r="C73" s="8"/>
      <c r="D73" s="8"/>
      <c r="E73" s="8"/>
      <c r="F73" s="8"/>
      <c r="G73" s="8"/>
      <c r="H73" s="8"/>
      <c r="I73" s="8"/>
      <c r="J73" s="8"/>
      <c r="K73" s="8"/>
    </row>
    <row r="74" spans="1:11" ht="18" customHeight="1" x14ac:dyDescent="0.2">
      <c r="A74" s="8"/>
      <c r="C74" s="34" t="s">
        <v>98</v>
      </c>
      <c r="E74" s="8"/>
      <c r="F74" s="9"/>
      <c r="G74" s="34" t="s">
        <v>94</v>
      </c>
      <c r="J74" s="8"/>
      <c r="K74" s="8"/>
    </row>
    <row r="75" spans="1:11" ht="18" customHeight="1" x14ac:dyDescent="0.2">
      <c r="A75" s="8"/>
      <c r="C75" s="40" t="s">
        <v>99</v>
      </c>
      <c r="D75" s="40" t="s">
        <v>109</v>
      </c>
      <c r="E75" s="40" t="s">
        <v>95</v>
      </c>
      <c r="G75" s="13" t="s">
        <v>53</v>
      </c>
      <c r="H75" s="14" t="s">
        <v>92</v>
      </c>
      <c r="J75" s="8"/>
      <c r="K75" s="8"/>
    </row>
    <row r="76" spans="1:11" ht="18" customHeight="1" x14ac:dyDescent="0.25">
      <c r="A76" s="8"/>
      <c r="C76" s="18" t="s">
        <v>105</v>
      </c>
      <c r="D76" s="18" t="s">
        <v>112</v>
      </c>
      <c r="E76" s="33" t="s">
        <v>106</v>
      </c>
      <c r="G76" s="18" t="s">
        <v>100</v>
      </c>
      <c r="H76" s="54">
        <f>MATCH(G76,$C$76:$C$80,0)</f>
        <v>3</v>
      </c>
      <c r="I76" s="55" t="s">
        <v>108</v>
      </c>
      <c r="J76" s="8"/>
      <c r="K76" s="8"/>
    </row>
    <row r="77" spans="1:11" ht="18" customHeight="1" x14ac:dyDescent="0.2">
      <c r="A77" s="8"/>
      <c r="C77" s="18" t="s">
        <v>96</v>
      </c>
      <c r="D77" s="18" t="s">
        <v>113</v>
      </c>
      <c r="E77" s="33" t="s">
        <v>97</v>
      </c>
      <c r="F77" s="31"/>
      <c r="J77" s="8"/>
      <c r="K77" s="8"/>
    </row>
    <row r="78" spans="1:11" ht="18" customHeight="1" x14ac:dyDescent="0.2">
      <c r="A78" s="8"/>
      <c r="C78" s="18" t="s">
        <v>100</v>
      </c>
      <c r="D78" s="18" t="s">
        <v>114</v>
      </c>
      <c r="E78" s="33" t="s">
        <v>101</v>
      </c>
      <c r="F78" s="31"/>
      <c r="G78" s="34" t="s">
        <v>93</v>
      </c>
      <c r="J78" s="8"/>
      <c r="K78" s="8"/>
    </row>
    <row r="79" spans="1:11" ht="18" customHeight="1" x14ac:dyDescent="0.2">
      <c r="A79" s="8"/>
      <c r="C79" s="18" t="s">
        <v>103</v>
      </c>
      <c r="D79" s="18" t="s">
        <v>111</v>
      </c>
      <c r="E79" s="33" t="s">
        <v>104</v>
      </c>
      <c r="F79" s="31"/>
      <c r="G79" s="13" t="s">
        <v>92</v>
      </c>
      <c r="H79" s="14" t="s">
        <v>3</v>
      </c>
      <c r="J79" s="8"/>
      <c r="K79" s="8"/>
    </row>
    <row r="80" spans="1:11" ht="18" customHeight="1" x14ac:dyDescent="0.25">
      <c r="A80" s="8"/>
      <c r="C80" s="18" t="s">
        <v>107</v>
      </c>
      <c r="D80" s="18" t="s">
        <v>110</v>
      </c>
      <c r="E80" s="33" t="s">
        <v>45</v>
      </c>
      <c r="F80" s="9"/>
      <c r="G80" s="18">
        <f>H76</f>
        <v>3</v>
      </c>
      <c r="H80" s="52" t="str">
        <f>INDEX($E$76:$E$80,G80)</f>
        <v>Montana</v>
      </c>
      <c r="I80" s="55" t="s">
        <v>102</v>
      </c>
      <c r="J80" s="8"/>
      <c r="K80" s="8"/>
    </row>
    <row r="81" spans="1:11" ht="18" customHeight="1" x14ac:dyDescent="0.2">
      <c r="A81" s="8"/>
      <c r="B81" s="8"/>
      <c r="C81" s="8"/>
      <c r="D81" s="8"/>
      <c r="E81" s="8"/>
      <c r="F81" s="8"/>
      <c r="G81" s="8"/>
      <c r="H81" s="8"/>
      <c r="I81" s="8"/>
      <c r="J81" s="8"/>
      <c r="K81" s="8"/>
    </row>
    <row r="82" spans="1:11" ht="18" customHeight="1" x14ac:dyDescent="0.2">
      <c r="A82" s="8"/>
      <c r="B82" s="46" t="s">
        <v>137</v>
      </c>
      <c r="C82" s="8"/>
      <c r="D82" s="8"/>
      <c r="E82" s="8"/>
      <c r="F82" s="8"/>
      <c r="G82" s="8"/>
      <c r="H82" s="8"/>
      <c r="I82" s="8"/>
      <c r="J82" s="8"/>
      <c r="K82" s="8"/>
    </row>
    <row r="83" spans="1:11" ht="18" customHeight="1" thickBot="1" x14ac:dyDescent="0.25">
      <c r="A83" s="8"/>
      <c r="B83" s="8"/>
      <c r="C83" s="8"/>
      <c r="D83" s="8"/>
      <c r="E83" s="8"/>
      <c r="F83" s="8"/>
      <c r="G83" s="8"/>
      <c r="H83" s="8"/>
      <c r="I83" s="8"/>
      <c r="J83" s="8"/>
      <c r="K83" s="8"/>
    </row>
    <row r="84" spans="1:11" ht="18" customHeight="1" thickBot="1" x14ac:dyDescent="0.25">
      <c r="A84" s="8"/>
      <c r="B84" s="11" t="s">
        <v>2</v>
      </c>
      <c r="C84" s="94" t="s">
        <v>91</v>
      </c>
      <c r="D84" s="95"/>
      <c r="E84" s="95"/>
      <c r="F84" s="95"/>
      <c r="G84" s="96"/>
      <c r="I84" s="8"/>
      <c r="J84" s="8"/>
      <c r="K84" s="8"/>
    </row>
    <row r="85" spans="1:11" ht="18" customHeight="1" x14ac:dyDescent="0.2">
      <c r="A85" s="8"/>
      <c r="B85" s="8"/>
      <c r="C85" s="8"/>
      <c r="D85" s="8"/>
      <c r="E85" s="8"/>
      <c r="F85" s="8"/>
      <c r="G85" s="8"/>
      <c r="H85" s="8"/>
      <c r="I85" s="8"/>
      <c r="J85" s="8"/>
      <c r="K85" s="8"/>
    </row>
    <row r="86" spans="1:11" ht="18" customHeight="1" x14ac:dyDescent="0.2">
      <c r="A86" s="8"/>
      <c r="B86" s="8"/>
      <c r="C86" s="8"/>
      <c r="D86" s="8"/>
      <c r="E86" s="8"/>
      <c r="F86" s="8"/>
      <c r="G86" s="8"/>
      <c r="H86" s="8"/>
      <c r="I86" s="13" t="s">
        <v>99</v>
      </c>
      <c r="J86" s="14" t="s">
        <v>23</v>
      </c>
      <c r="K86" s="8"/>
    </row>
    <row r="87" spans="1:11" ht="18" customHeight="1" x14ac:dyDescent="0.2">
      <c r="A87" s="8"/>
      <c r="B87" s="11" t="s">
        <v>133</v>
      </c>
      <c r="C87" s="37" t="s">
        <v>139</v>
      </c>
      <c r="D87" s="15"/>
      <c r="E87" s="15"/>
      <c r="F87" s="16"/>
      <c r="G87" s="8"/>
      <c r="H87" s="8"/>
      <c r="I87" s="17" t="s">
        <v>100</v>
      </c>
      <c r="J87" s="19">
        <f>MATCH(I87,$C$76:$C$80,0)</f>
        <v>3</v>
      </c>
      <c r="K87" s="8"/>
    </row>
    <row r="88" spans="1:11" ht="18" customHeight="1" x14ac:dyDescent="0.2">
      <c r="A88" s="8"/>
      <c r="B88" s="8"/>
      <c r="C88" s="8"/>
      <c r="D88" s="8"/>
      <c r="E88" s="8"/>
      <c r="F88" s="8"/>
      <c r="G88" s="8"/>
      <c r="H88" s="8"/>
      <c r="I88" s="8"/>
      <c r="J88" s="8"/>
      <c r="K88" s="8"/>
    </row>
    <row r="89" spans="1:11" ht="18" customHeight="1" x14ac:dyDescent="0.2">
      <c r="A89" s="8"/>
      <c r="B89" s="20" t="s">
        <v>5</v>
      </c>
      <c r="C89" s="93" t="s">
        <v>138</v>
      </c>
      <c r="D89" s="93"/>
      <c r="E89" s="93"/>
      <c r="F89" s="93"/>
      <c r="G89" s="93"/>
      <c r="H89" s="93"/>
      <c r="I89" s="93"/>
      <c r="J89" s="93"/>
      <c r="K89" s="8"/>
    </row>
    <row r="90" spans="1:11" ht="18" customHeight="1" x14ac:dyDescent="0.2">
      <c r="A90" s="8"/>
      <c r="B90" s="8"/>
      <c r="C90" s="93"/>
      <c r="D90" s="93"/>
      <c r="E90" s="93"/>
      <c r="F90" s="93"/>
      <c r="G90" s="93"/>
      <c r="H90" s="93"/>
      <c r="I90" s="93"/>
      <c r="J90" s="93"/>
      <c r="K90" s="8"/>
    </row>
    <row r="91" spans="1:11" ht="18" customHeight="1" x14ac:dyDescent="0.2">
      <c r="A91" s="8"/>
      <c r="B91" s="8"/>
      <c r="C91" s="93" t="s">
        <v>146</v>
      </c>
      <c r="D91" s="93"/>
      <c r="E91" s="93"/>
      <c r="F91" s="93"/>
      <c r="G91" s="93"/>
      <c r="H91" s="93"/>
      <c r="I91" s="93"/>
      <c r="J91" s="93"/>
      <c r="K91" s="8"/>
    </row>
    <row r="92" spans="1:11" ht="18" customHeight="1" x14ac:dyDescent="0.2">
      <c r="A92" s="8"/>
      <c r="B92" s="8"/>
      <c r="C92" s="93"/>
      <c r="D92" s="93"/>
      <c r="E92" s="93"/>
      <c r="F92" s="93"/>
      <c r="G92" s="93"/>
      <c r="H92" s="93"/>
      <c r="I92" s="93"/>
      <c r="J92" s="93"/>
      <c r="K92" s="8"/>
    </row>
    <row r="93" spans="1:11" ht="18" customHeight="1" x14ac:dyDescent="0.2">
      <c r="A93" s="8"/>
      <c r="B93" s="8"/>
      <c r="C93" s="8"/>
      <c r="D93" s="8"/>
      <c r="E93" s="8"/>
      <c r="F93" s="8"/>
      <c r="G93" s="8"/>
      <c r="H93" s="8"/>
      <c r="I93" s="8"/>
      <c r="J93" s="8"/>
      <c r="K93" s="8"/>
    </row>
    <row r="94" spans="1:11" ht="18" customHeight="1" x14ac:dyDescent="0.2">
      <c r="A94" s="8"/>
      <c r="B94" s="46" t="s">
        <v>140</v>
      </c>
      <c r="C94" s="8"/>
      <c r="D94" s="8"/>
      <c r="E94" s="8"/>
      <c r="F94" s="8"/>
      <c r="G94" s="8"/>
      <c r="H94" s="8"/>
      <c r="I94" s="8"/>
      <c r="J94" s="8"/>
      <c r="K94" s="8"/>
    </row>
    <row r="95" spans="1:11" ht="18" customHeight="1" thickBot="1" x14ac:dyDescent="0.25">
      <c r="A95" s="8"/>
      <c r="B95" s="8"/>
      <c r="C95" s="8"/>
      <c r="D95" s="8"/>
      <c r="E95" s="8"/>
      <c r="F95" s="8"/>
      <c r="G95" s="8"/>
      <c r="H95" s="8"/>
      <c r="I95" s="8"/>
      <c r="J95" s="8"/>
      <c r="K95" s="8"/>
    </row>
    <row r="96" spans="1:11" ht="18" customHeight="1" thickBot="1" x14ac:dyDescent="0.25">
      <c r="A96" s="8"/>
      <c r="B96" s="11" t="s">
        <v>2</v>
      </c>
      <c r="C96" s="12" t="s">
        <v>143</v>
      </c>
      <c r="D96" s="35"/>
      <c r="E96" s="35"/>
      <c r="F96" s="35"/>
      <c r="G96" s="36"/>
      <c r="I96" s="8"/>
      <c r="J96" s="8"/>
      <c r="K96" s="8"/>
    </row>
    <row r="97" spans="1:11" ht="18" customHeight="1" x14ac:dyDescent="0.2">
      <c r="A97" s="8"/>
      <c r="B97" s="8"/>
      <c r="C97" s="8"/>
      <c r="D97" s="8"/>
      <c r="E97" s="8"/>
      <c r="F97" s="8"/>
      <c r="G97" s="8"/>
      <c r="H97" s="8"/>
      <c r="I97" s="8"/>
      <c r="J97" s="8"/>
      <c r="K97" s="8"/>
    </row>
    <row r="98" spans="1:11" ht="18" customHeight="1" x14ac:dyDescent="0.2">
      <c r="A98" s="8"/>
      <c r="B98" s="20" t="s">
        <v>88</v>
      </c>
      <c r="C98" s="56" t="s">
        <v>145</v>
      </c>
      <c r="D98" s="8"/>
      <c r="E98" s="8"/>
      <c r="F98" s="8"/>
      <c r="G98" s="8"/>
      <c r="H98" s="8"/>
      <c r="I98" s="8"/>
      <c r="J98" s="8"/>
      <c r="K98" s="8"/>
    </row>
    <row r="99" spans="1:11" ht="18" customHeight="1" x14ac:dyDescent="0.2">
      <c r="A99" s="8"/>
      <c r="B99" s="8"/>
      <c r="C99" s="8"/>
      <c r="D99" s="8"/>
      <c r="E99" s="8"/>
      <c r="F99" s="8"/>
      <c r="G99" s="8"/>
      <c r="H99" s="8"/>
      <c r="I99" s="8"/>
      <c r="J99" s="8"/>
      <c r="K99" s="8"/>
    </row>
    <row r="100" spans="1:11" ht="18" customHeight="1" x14ac:dyDescent="0.2">
      <c r="A100" s="8"/>
      <c r="B100" s="8"/>
      <c r="C100" s="56" t="s">
        <v>144</v>
      </c>
      <c r="D100" s="8"/>
      <c r="E100" s="8"/>
      <c r="F100" s="8"/>
      <c r="G100" s="8"/>
      <c r="H100" s="8"/>
      <c r="I100" s="8"/>
      <c r="J100" s="8"/>
      <c r="K100" s="8"/>
    </row>
    <row r="101" spans="1:11" ht="18" customHeight="1" x14ac:dyDescent="0.2">
      <c r="A101" s="8"/>
      <c r="B101" s="8"/>
      <c r="C101" s="8"/>
      <c r="D101" s="8"/>
      <c r="E101" s="8"/>
      <c r="F101" s="8"/>
      <c r="G101" s="8"/>
      <c r="H101" s="8"/>
      <c r="I101" s="8"/>
      <c r="J101" s="8"/>
      <c r="K101" s="8"/>
    </row>
    <row r="102" spans="1:11" ht="18" customHeight="1" x14ac:dyDescent="0.2">
      <c r="A102" s="8"/>
      <c r="B102" s="8"/>
      <c r="C102" s="8"/>
      <c r="D102" s="8"/>
      <c r="E102" s="8"/>
      <c r="F102" s="8"/>
      <c r="G102" s="8"/>
      <c r="H102" s="13" t="s">
        <v>23</v>
      </c>
      <c r="I102" s="14" t="s">
        <v>109</v>
      </c>
      <c r="J102" s="14" t="s">
        <v>95</v>
      </c>
      <c r="K102" s="8"/>
    </row>
    <row r="103" spans="1:11" ht="18" customHeight="1" x14ac:dyDescent="0.2">
      <c r="A103" s="8"/>
      <c r="B103" s="11" t="s">
        <v>4</v>
      </c>
      <c r="C103" s="37" t="s">
        <v>115</v>
      </c>
      <c r="D103" s="15"/>
      <c r="E103" s="15"/>
      <c r="F103" s="16"/>
      <c r="G103" s="8"/>
      <c r="H103" s="18">
        <v>3</v>
      </c>
      <c r="I103" s="19" t="str">
        <f>INDEX(D$76:D$80,$H103)</f>
        <v>1.02M</v>
      </c>
      <c r="J103" s="19" t="str">
        <f>INDEX(E$76:E$80,$H103)</f>
        <v>Montana</v>
      </c>
      <c r="K103" s="8"/>
    </row>
    <row r="104" spans="1:11" ht="18" customHeight="1" x14ac:dyDescent="0.2">
      <c r="A104" s="8"/>
      <c r="B104" s="8"/>
      <c r="C104" s="8"/>
      <c r="D104" s="8"/>
      <c r="E104" s="8"/>
      <c r="F104" s="8"/>
      <c r="G104" s="8"/>
      <c r="H104" s="8"/>
      <c r="I104" s="8"/>
      <c r="J104" s="8"/>
      <c r="K104" s="8"/>
    </row>
    <row r="105" spans="1:11" ht="18" customHeight="1" x14ac:dyDescent="0.2">
      <c r="A105" s="8"/>
      <c r="B105" s="8"/>
      <c r="C105" s="8"/>
      <c r="D105" s="8"/>
      <c r="E105" s="8"/>
      <c r="F105" s="8"/>
      <c r="G105" s="8"/>
      <c r="H105" s="13" t="s">
        <v>23</v>
      </c>
      <c r="I105" s="13" t="s">
        <v>24</v>
      </c>
      <c r="J105" s="14" t="s">
        <v>3</v>
      </c>
      <c r="K105" s="8"/>
    </row>
    <row r="106" spans="1:11" ht="18" customHeight="1" x14ac:dyDescent="0.2">
      <c r="A106" s="8"/>
      <c r="B106" s="11" t="s">
        <v>4</v>
      </c>
      <c r="C106" s="37" t="s">
        <v>116</v>
      </c>
      <c r="D106" s="15"/>
      <c r="E106" s="15"/>
      <c r="F106" s="16"/>
      <c r="G106" s="8"/>
      <c r="H106" s="18">
        <v>3</v>
      </c>
      <c r="I106" s="18">
        <v>2</v>
      </c>
      <c r="J106" s="19" t="str">
        <f>INDEX($C$76:$E$80,H106,I106)</f>
        <v>1.02M</v>
      </c>
      <c r="K106" s="8"/>
    </row>
    <row r="107" spans="1:11" ht="18" customHeight="1" x14ac:dyDescent="0.2">
      <c r="A107" s="8"/>
      <c r="B107" s="8"/>
      <c r="C107" s="8"/>
      <c r="D107" s="8"/>
      <c r="E107" s="8"/>
      <c r="F107" s="8"/>
      <c r="G107" s="8"/>
      <c r="H107" s="18">
        <v>1</v>
      </c>
      <c r="I107" s="18">
        <v>3</v>
      </c>
      <c r="J107" s="19" t="str">
        <f>INDEX($C$76:$E$80,H107,I107)</f>
        <v>California</v>
      </c>
      <c r="K107" s="8"/>
    </row>
    <row r="108" spans="1:11" ht="18" customHeight="1" x14ac:dyDescent="0.2">
      <c r="A108" s="8"/>
      <c r="B108" s="8"/>
      <c r="C108" s="8"/>
      <c r="D108" s="8"/>
      <c r="E108" s="8"/>
      <c r="F108" s="8"/>
      <c r="G108" s="8"/>
      <c r="H108" s="8"/>
      <c r="I108" s="8"/>
      <c r="J108" s="8"/>
      <c r="K108" s="8"/>
    </row>
    <row r="109" spans="1:11" ht="18" customHeight="1" x14ac:dyDescent="0.2">
      <c r="A109" s="8"/>
      <c r="B109" s="8"/>
      <c r="C109" s="8"/>
      <c r="D109" s="8"/>
      <c r="E109" s="8"/>
      <c r="F109" s="8"/>
      <c r="G109" s="8"/>
      <c r="H109" s="8"/>
      <c r="I109" s="8"/>
      <c r="J109" s="8"/>
      <c r="K109" s="8"/>
    </row>
    <row r="110" spans="1:11" ht="23.25" x14ac:dyDescent="0.2">
      <c r="A110" s="8"/>
      <c r="B110" s="32" t="s">
        <v>69</v>
      </c>
      <c r="C110" s="10"/>
      <c r="D110" s="10"/>
      <c r="E110" s="10"/>
      <c r="F110" s="10"/>
      <c r="G110" s="10"/>
      <c r="H110" s="10"/>
      <c r="I110" s="10"/>
      <c r="J110" s="10"/>
      <c r="K110" s="8"/>
    </row>
    <row r="111" spans="1:11" ht="18" customHeight="1" x14ac:dyDescent="0.2">
      <c r="A111" s="8"/>
      <c r="B111" s="8"/>
      <c r="C111" s="8"/>
      <c r="D111" s="8"/>
      <c r="E111" s="8"/>
      <c r="F111" s="8"/>
      <c r="G111" s="8"/>
      <c r="H111" s="8"/>
      <c r="I111" s="8"/>
      <c r="J111" s="8"/>
      <c r="K111" s="8"/>
    </row>
    <row r="112" spans="1:11" ht="18" customHeight="1" x14ac:dyDescent="0.2">
      <c r="A112" s="8"/>
      <c r="B112" s="8"/>
      <c r="C112" s="40" t="s">
        <v>50</v>
      </c>
      <c r="D112" s="41" t="s">
        <v>14</v>
      </c>
      <c r="F112" s="8"/>
      <c r="G112" s="57" t="s">
        <v>120</v>
      </c>
      <c r="H112" s="44" t="s">
        <v>65</v>
      </c>
      <c r="I112" s="44" t="s">
        <v>58</v>
      </c>
      <c r="J112" s="8"/>
      <c r="K112" s="8"/>
    </row>
    <row r="113" spans="1:11" ht="18" customHeight="1" x14ac:dyDescent="0.2">
      <c r="A113" s="8"/>
      <c r="B113" s="8"/>
      <c r="C113" s="18" t="s">
        <v>59</v>
      </c>
      <c r="D113" s="42">
        <v>10</v>
      </c>
      <c r="F113" s="11" t="s">
        <v>66</v>
      </c>
      <c r="G113" s="17" t="s">
        <v>64</v>
      </c>
      <c r="H113" s="43">
        <f>VLOOKUP(G113,$C$113:$D$117,2,FALSE)</f>
        <v>20</v>
      </c>
      <c r="I113" s="43">
        <f>INDEX($D$113:$D$117,MATCH(G113,$C$113:$C$117,0))</f>
        <v>20</v>
      </c>
      <c r="J113" s="8"/>
      <c r="K113" s="8"/>
    </row>
    <row r="114" spans="1:11" ht="18" customHeight="1" x14ac:dyDescent="0.2">
      <c r="A114" s="8"/>
      <c r="B114" s="8"/>
      <c r="C114" s="18" t="s">
        <v>60</v>
      </c>
      <c r="D114" s="42">
        <v>20</v>
      </c>
      <c r="F114" s="11" t="s">
        <v>67</v>
      </c>
      <c r="G114" s="17" t="s">
        <v>61</v>
      </c>
      <c r="H114" s="43">
        <f>VLOOKUP(G114,$C$113:$D$117,2,FALSE)</f>
        <v>30</v>
      </c>
      <c r="I114" s="43">
        <f>INDEX($D$113:$D$117,MATCH(G114,$C$113:$C$117,0))</f>
        <v>30</v>
      </c>
      <c r="J114" s="8"/>
      <c r="K114" s="8"/>
    </row>
    <row r="115" spans="1:11" ht="18" customHeight="1" x14ac:dyDescent="0.2">
      <c r="A115" s="8"/>
      <c r="B115" s="8"/>
      <c r="C115" s="18" t="s">
        <v>62</v>
      </c>
      <c r="D115" s="42">
        <v>30</v>
      </c>
      <c r="F115" s="11" t="s">
        <v>68</v>
      </c>
      <c r="G115" s="17" t="s">
        <v>122</v>
      </c>
      <c r="H115" s="43">
        <f>VLOOKUP(G115,$C$113:$D$117,2,FALSE)</f>
        <v>40</v>
      </c>
      <c r="I115" s="43">
        <f>INDEX($D$113:$D$117,MATCH(G115,$C$113:$C$117,0))</f>
        <v>40</v>
      </c>
      <c r="J115" s="8"/>
      <c r="K115" s="8"/>
    </row>
    <row r="116" spans="1:11" ht="18" customHeight="1" x14ac:dyDescent="0.2">
      <c r="A116" s="8"/>
      <c r="B116" s="8"/>
      <c r="C116" s="18" t="s">
        <v>119</v>
      </c>
      <c r="D116" s="42">
        <v>40</v>
      </c>
      <c r="K116" s="8"/>
    </row>
    <row r="117" spans="1:11" ht="18" customHeight="1" x14ac:dyDescent="0.2">
      <c r="A117" s="8"/>
      <c r="B117" s="8"/>
      <c r="C117" s="18" t="s">
        <v>63</v>
      </c>
      <c r="D117" s="42">
        <v>50</v>
      </c>
      <c r="J117" s="8"/>
      <c r="K117" s="8"/>
    </row>
    <row r="118" spans="1:11" ht="18" customHeight="1" x14ac:dyDescent="0.2">
      <c r="A118" s="8"/>
      <c r="B118" s="8"/>
      <c r="C118" s="8"/>
      <c r="G118" s="8"/>
      <c r="H118" s="8"/>
      <c r="I118" s="8"/>
      <c r="J118" s="8"/>
      <c r="K118" s="8"/>
    </row>
    <row r="119" spans="1:11" ht="18" customHeight="1" x14ac:dyDescent="0.2">
      <c r="A119" s="8"/>
      <c r="B119" s="46" t="s">
        <v>123</v>
      </c>
      <c r="C119" s="8"/>
      <c r="G119" s="8"/>
      <c r="H119" s="8"/>
      <c r="I119" s="8"/>
      <c r="J119" s="8"/>
      <c r="K119" s="8"/>
    </row>
    <row r="120" spans="1:11" ht="18" customHeight="1" x14ac:dyDescent="0.2">
      <c r="A120" s="8"/>
      <c r="B120" s="8"/>
      <c r="C120" s="8"/>
      <c r="G120" s="8"/>
      <c r="H120" s="8"/>
      <c r="I120" s="8"/>
      <c r="J120" s="8"/>
      <c r="K120" s="8"/>
    </row>
    <row r="121" spans="1:11" ht="18" customHeight="1" x14ac:dyDescent="0.2">
      <c r="A121" s="8"/>
      <c r="B121" s="8"/>
      <c r="C121" s="93" t="s">
        <v>126</v>
      </c>
      <c r="D121" s="93"/>
      <c r="E121" s="93"/>
      <c r="F121" s="93"/>
      <c r="G121" s="93"/>
      <c r="H121" s="93"/>
      <c r="I121" s="93"/>
      <c r="J121" s="93"/>
      <c r="K121" s="8"/>
    </row>
    <row r="122" spans="1:11" ht="18" customHeight="1" x14ac:dyDescent="0.2">
      <c r="A122" s="8"/>
      <c r="B122" s="8"/>
      <c r="C122" s="8"/>
      <c r="D122" s="8"/>
      <c r="E122" s="8"/>
      <c r="F122" s="8"/>
      <c r="G122" s="8"/>
      <c r="H122" s="8"/>
      <c r="I122" s="8"/>
      <c r="J122" s="8"/>
      <c r="K122" s="8"/>
    </row>
    <row r="123" spans="1:11" ht="18" customHeight="1" x14ac:dyDescent="0.2">
      <c r="A123" s="8"/>
      <c r="B123" s="46" t="s">
        <v>124</v>
      </c>
      <c r="C123" s="8"/>
      <c r="G123" s="8"/>
      <c r="H123" s="8"/>
      <c r="I123" s="8"/>
      <c r="J123" s="8"/>
      <c r="K123" s="8"/>
    </row>
    <row r="124" spans="1:11" ht="18" customHeight="1" x14ac:dyDescent="0.2">
      <c r="A124" s="8"/>
      <c r="B124" s="8"/>
      <c r="C124" s="8"/>
      <c r="G124" s="8"/>
      <c r="H124" s="8"/>
      <c r="I124" s="8"/>
      <c r="J124" s="8"/>
      <c r="K124" s="8"/>
    </row>
    <row r="125" spans="1:11" ht="18" customHeight="1" x14ac:dyDescent="0.2">
      <c r="A125" s="8"/>
      <c r="B125" s="8"/>
      <c r="C125" s="93" t="s">
        <v>127</v>
      </c>
      <c r="D125" s="93"/>
      <c r="E125" s="93"/>
      <c r="F125" s="93"/>
      <c r="G125" s="93"/>
      <c r="H125" s="93"/>
      <c r="I125" s="93"/>
      <c r="J125" s="93"/>
      <c r="K125" s="8"/>
    </row>
    <row r="126" spans="1:11" ht="18" customHeight="1" x14ac:dyDescent="0.2">
      <c r="A126" s="8"/>
      <c r="B126" s="8"/>
      <c r="C126" s="8"/>
      <c r="D126" s="8"/>
      <c r="E126" s="8"/>
      <c r="F126" s="8"/>
      <c r="G126" s="8"/>
      <c r="H126" s="8"/>
      <c r="I126" s="8"/>
      <c r="J126" s="8"/>
      <c r="K126" s="8"/>
    </row>
    <row r="127" spans="1:11" ht="18" customHeight="1" x14ac:dyDescent="0.2">
      <c r="A127" s="8"/>
      <c r="B127" s="46" t="s">
        <v>121</v>
      </c>
      <c r="C127" s="8"/>
      <c r="G127" s="8"/>
      <c r="H127" s="8"/>
      <c r="I127" s="8"/>
      <c r="J127" s="8"/>
      <c r="K127" s="8"/>
    </row>
    <row r="128" spans="1:11" ht="18" customHeight="1" x14ac:dyDescent="0.2">
      <c r="A128" s="8"/>
      <c r="B128" s="8"/>
      <c r="C128" s="8"/>
      <c r="G128" s="8"/>
      <c r="H128" s="8"/>
      <c r="I128" s="8"/>
      <c r="J128" s="8"/>
      <c r="K128" s="8"/>
    </row>
    <row r="129" spans="1:11" ht="18" customHeight="1" x14ac:dyDescent="0.2">
      <c r="A129" s="8"/>
      <c r="B129" s="8"/>
      <c r="C129" s="93" t="s">
        <v>125</v>
      </c>
      <c r="D129" s="93"/>
      <c r="E129" s="93"/>
      <c r="F129" s="93"/>
      <c r="G129" s="93"/>
      <c r="H129" s="93"/>
      <c r="I129" s="93"/>
      <c r="J129" s="93"/>
      <c r="K129" s="8"/>
    </row>
    <row r="130" spans="1:11" ht="18" customHeight="1" x14ac:dyDescent="0.2">
      <c r="A130" s="8"/>
      <c r="B130" s="8"/>
      <c r="C130" s="8"/>
      <c r="D130" s="8"/>
      <c r="E130" s="8"/>
      <c r="F130" s="8"/>
      <c r="G130" s="8"/>
      <c r="H130" s="8"/>
      <c r="I130" s="8"/>
      <c r="J130" s="8"/>
      <c r="K130" s="8"/>
    </row>
    <row r="131" spans="1:11" ht="18" customHeight="1" x14ac:dyDescent="0.2">
      <c r="A131" s="8"/>
      <c r="B131" s="8"/>
      <c r="C131" s="8"/>
      <c r="D131" s="8"/>
      <c r="E131" s="8"/>
      <c r="F131" s="8"/>
      <c r="G131" s="8"/>
      <c r="H131" s="8"/>
      <c r="I131" s="8"/>
      <c r="J131" s="8"/>
      <c r="K131" s="8"/>
    </row>
    <row r="132" spans="1:11" ht="23.25" x14ac:dyDescent="0.2">
      <c r="A132" s="8"/>
      <c r="B132" s="32" t="s">
        <v>56</v>
      </c>
      <c r="C132" s="10"/>
      <c r="D132" s="10"/>
      <c r="E132" s="10"/>
      <c r="F132" s="10"/>
      <c r="G132" s="10"/>
      <c r="H132" s="10"/>
      <c r="I132" s="10"/>
      <c r="J132" s="10"/>
      <c r="K132" s="8"/>
    </row>
    <row r="133" spans="1:11" ht="18" customHeight="1" x14ac:dyDescent="0.2">
      <c r="A133" s="8"/>
      <c r="B133" s="8"/>
      <c r="C133" s="8"/>
      <c r="D133" s="8"/>
      <c r="E133" s="8"/>
      <c r="F133" s="8"/>
      <c r="G133" s="8"/>
      <c r="H133" s="8"/>
      <c r="I133" s="8"/>
      <c r="J133" s="8"/>
      <c r="K133" s="8"/>
    </row>
    <row r="134" spans="1:11" ht="18" customHeight="1" x14ac:dyDescent="0.2">
      <c r="A134" s="8"/>
      <c r="B134" s="83" t="s">
        <v>156</v>
      </c>
      <c r="C134" s="83"/>
      <c r="D134" s="83"/>
      <c r="E134" s="83"/>
      <c r="F134" s="83"/>
      <c r="G134" s="83"/>
      <c r="H134" s="83"/>
      <c r="I134" s="83"/>
      <c r="J134" s="83"/>
      <c r="K134" s="8"/>
    </row>
    <row r="135" spans="1:11" ht="18" customHeight="1" x14ac:dyDescent="0.2">
      <c r="A135" s="8"/>
      <c r="B135" s="83"/>
      <c r="C135" s="83"/>
      <c r="D135" s="83"/>
      <c r="E135" s="83"/>
      <c r="F135" s="83"/>
      <c r="G135" s="83"/>
      <c r="H135" s="83"/>
      <c r="I135" s="83"/>
      <c r="J135" s="83"/>
      <c r="K135" s="8"/>
    </row>
    <row r="136" spans="1:11" ht="18" customHeight="1" x14ac:dyDescent="0.2">
      <c r="A136" s="8"/>
      <c r="B136" s="83"/>
      <c r="C136" s="83"/>
      <c r="D136" s="83"/>
      <c r="E136" s="83"/>
      <c r="F136" s="83"/>
      <c r="G136" s="83"/>
      <c r="H136" s="83"/>
      <c r="I136" s="83"/>
      <c r="J136" s="83"/>
      <c r="K136" s="8"/>
    </row>
    <row r="137" spans="1:11" ht="18" customHeight="1" thickBot="1" x14ac:dyDescent="0.25">
      <c r="A137" s="8"/>
      <c r="B137" s="8"/>
      <c r="C137" s="8"/>
      <c r="D137" s="8"/>
      <c r="E137" s="8"/>
      <c r="F137" s="8"/>
      <c r="G137" s="8"/>
      <c r="H137" s="8"/>
      <c r="I137" s="8"/>
      <c r="J137" s="8"/>
      <c r="K137" s="8"/>
    </row>
    <row r="138" spans="1:11" ht="18" customHeight="1" thickBot="1" x14ac:dyDescent="0.25">
      <c r="A138" s="8"/>
      <c r="B138" s="11" t="s">
        <v>4</v>
      </c>
      <c r="C138" s="94" t="s">
        <v>154</v>
      </c>
      <c r="D138" s="95"/>
      <c r="E138" s="95"/>
      <c r="F138" s="95"/>
      <c r="G138" s="96"/>
      <c r="K138" s="8"/>
    </row>
    <row r="139" spans="1:11" ht="18" customHeight="1" thickBot="1" x14ac:dyDescent="0.25">
      <c r="A139" s="8"/>
      <c r="G139" s="8"/>
      <c r="K139" s="8"/>
    </row>
    <row r="140" spans="1:11" ht="18" customHeight="1" thickBot="1" x14ac:dyDescent="0.25">
      <c r="A140" s="8"/>
      <c r="B140" s="11" t="s">
        <v>4</v>
      </c>
      <c r="C140" s="94" t="s">
        <v>155</v>
      </c>
      <c r="D140" s="95"/>
      <c r="E140" s="95"/>
      <c r="F140" s="95"/>
      <c r="G140" s="96"/>
      <c r="K140" s="8"/>
    </row>
    <row r="141" spans="1:11" ht="18" customHeight="1" x14ac:dyDescent="0.2">
      <c r="A141" s="8"/>
      <c r="B141" s="8"/>
      <c r="C141" s="8"/>
      <c r="D141" s="8"/>
      <c r="E141" s="8"/>
      <c r="F141" s="8"/>
      <c r="G141" s="8"/>
      <c r="K141" s="8"/>
    </row>
    <row r="142" spans="1:11" ht="18" customHeight="1" x14ac:dyDescent="0.2">
      <c r="A142" s="8"/>
      <c r="B142" s="46" t="s">
        <v>71</v>
      </c>
      <c r="C142" s="8"/>
      <c r="D142" s="8"/>
      <c r="E142" s="8"/>
      <c r="F142" s="8"/>
      <c r="G142" s="8"/>
      <c r="H142" s="8"/>
      <c r="I142" s="8"/>
      <c r="J142" s="8"/>
      <c r="K142" s="8"/>
    </row>
    <row r="143" spans="1:11" ht="18" customHeight="1" x14ac:dyDescent="0.2">
      <c r="A143" s="8"/>
      <c r="B143" s="8"/>
      <c r="C143" s="8"/>
      <c r="D143" s="8"/>
      <c r="E143" s="8"/>
      <c r="F143" s="8"/>
      <c r="G143" s="8"/>
      <c r="H143" s="8"/>
      <c r="I143" s="8"/>
      <c r="J143" s="8"/>
      <c r="K143" s="8"/>
    </row>
    <row r="144" spans="1:11" ht="18" customHeight="1" x14ac:dyDescent="0.2">
      <c r="A144" s="8"/>
      <c r="B144" s="9"/>
      <c r="C144" s="34" t="s">
        <v>35</v>
      </c>
      <c r="E144" s="9"/>
      <c r="F144" s="59" t="s">
        <v>158</v>
      </c>
      <c r="K144" s="8"/>
    </row>
    <row r="145" spans="1:11" ht="18" customHeight="1" x14ac:dyDescent="0.2">
      <c r="A145" s="8"/>
      <c r="C145" s="40" t="s">
        <v>37</v>
      </c>
      <c r="D145" s="41" t="s">
        <v>36</v>
      </c>
      <c r="E145" s="31"/>
      <c r="F145" s="39" t="s">
        <v>39</v>
      </c>
      <c r="G145" s="45" t="s">
        <v>65</v>
      </c>
      <c r="H145" s="45" t="s">
        <v>58</v>
      </c>
      <c r="K145" s="8"/>
    </row>
    <row r="146" spans="1:11" ht="18" customHeight="1" x14ac:dyDescent="0.2">
      <c r="A146" s="8"/>
      <c r="B146" s="31"/>
      <c r="C146" s="38">
        <v>0</v>
      </c>
      <c r="D146" s="18" t="s">
        <v>38</v>
      </c>
      <c r="E146" s="31"/>
      <c r="F146" s="38">
        <v>0.93</v>
      </c>
      <c r="G146" s="19" t="str">
        <f>VLOOKUP(F146,$C$146:$D$150,2,TRUE)</f>
        <v>A</v>
      </c>
      <c r="H146" s="19" t="str">
        <f>INDEX($D$146:$D$150,MATCH(F146,$C$146:$C$150,1))</f>
        <v>A</v>
      </c>
      <c r="K146" s="8"/>
    </row>
    <row r="147" spans="1:11" ht="18" customHeight="1" x14ac:dyDescent="0.2">
      <c r="A147" s="8"/>
      <c r="B147" s="31"/>
      <c r="C147" s="38">
        <v>0.6</v>
      </c>
      <c r="D147" s="18" t="s">
        <v>28</v>
      </c>
      <c r="E147" s="31"/>
      <c r="F147" s="38">
        <v>0.7</v>
      </c>
      <c r="G147" s="19" t="str">
        <f t="shared" ref="G147:G149" si="0">VLOOKUP(F147,$C$146:$D$150,2,TRUE)</f>
        <v>C</v>
      </c>
      <c r="H147" s="19" t="str">
        <f t="shared" ref="H147:H149" si="1">INDEX($D$146:$D$150,MATCH(F147,$C$146:$C$150,1))</f>
        <v>C</v>
      </c>
      <c r="K147" s="8"/>
    </row>
    <row r="148" spans="1:11" ht="18" customHeight="1" x14ac:dyDescent="0.2">
      <c r="A148" s="8"/>
      <c r="B148" s="31"/>
      <c r="C148" s="38">
        <v>0.7</v>
      </c>
      <c r="D148" s="18" t="s">
        <v>27</v>
      </c>
      <c r="E148" s="31"/>
      <c r="F148" s="38">
        <v>0.75</v>
      </c>
      <c r="G148" s="19" t="str">
        <f t="shared" si="0"/>
        <v>C</v>
      </c>
      <c r="H148" s="19" t="str">
        <f t="shared" si="1"/>
        <v>C</v>
      </c>
      <c r="K148" s="8"/>
    </row>
    <row r="149" spans="1:11" ht="18" customHeight="1" x14ac:dyDescent="0.2">
      <c r="A149" s="8"/>
      <c r="B149" s="31"/>
      <c r="C149" s="38">
        <v>0.8</v>
      </c>
      <c r="D149" s="18" t="s">
        <v>26</v>
      </c>
      <c r="E149" s="31"/>
      <c r="F149" s="38">
        <v>0.83</v>
      </c>
      <c r="G149" s="19" t="str">
        <f t="shared" si="0"/>
        <v>B</v>
      </c>
      <c r="H149" s="19" t="str">
        <f t="shared" si="1"/>
        <v>B</v>
      </c>
      <c r="K149" s="8"/>
    </row>
    <row r="150" spans="1:11" ht="18" customHeight="1" x14ac:dyDescent="0.2">
      <c r="A150" s="8"/>
      <c r="B150" s="9"/>
      <c r="C150" s="38">
        <v>0.9</v>
      </c>
      <c r="D150" s="18" t="s">
        <v>25</v>
      </c>
      <c r="E150" s="9"/>
      <c r="F150" s="9"/>
      <c r="K150" s="8"/>
    </row>
    <row r="151" spans="1:11" ht="18" customHeight="1" x14ac:dyDescent="0.2">
      <c r="A151" s="8"/>
      <c r="B151" s="8"/>
      <c r="C151" s="8"/>
      <c r="D151" s="8"/>
      <c r="E151" s="8"/>
      <c r="F151" s="8"/>
      <c r="G151" s="8"/>
      <c r="H151" s="8"/>
      <c r="I151" s="8"/>
      <c r="J151" s="8"/>
      <c r="K151" s="8"/>
    </row>
    <row r="152" spans="1:11" ht="18" customHeight="1" x14ac:dyDescent="0.2">
      <c r="A152" s="8"/>
      <c r="B152" s="21" t="s">
        <v>85</v>
      </c>
      <c r="C152" s="51" t="s">
        <v>77</v>
      </c>
      <c r="D152" s="8"/>
      <c r="E152" s="8"/>
      <c r="F152" s="8"/>
      <c r="G152" s="8"/>
      <c r="H152" s="8"/>
      <c r="I152" s="8"/>
      <c r="J152" s="8"/>
      <c r="K152" s="8"/>
    </row>
    <row r="153" spans="1:11" ht="18" customHeight="1" x14ac:dyDescent="0.2">
      <c r="A153" s="8"/>
      <c r="B153" s="8"/>
      <c r="C153" s="8"/>
      <c r="D153" s="8"/>
      <c r="E153" s="8"/>
      <c r="F153" s="8"/>
      <c r="G153" s="8"/>
      <c r="H153" s="8"/>
      <c r="I153" s="8"/>
      <c r="J153" s="8"/>
      <c r="K153" s="8"/>
    </row>
    <row r="154" spans="1:11" ht="18" customHeight="1" x14ac:dyDescent="0.2">
      <c r="A154" s="8"/>
      <c r="B154" s="8"/>
      <c r="C154" s="8"/>
      <c r="D154" s="8"/>
      <c r="E154" s="8"/>
      <c r="F154" s="8"/>
      <c r="G154" s="8"/>
      <c r="H154" s="8"/>
      <c r="I154" s="8"/>
      <c r="J154" s="8"/>
      <c r="K154" s="8"/>
    </row>
    <row r="155" spans="1:11" ht="18" customHeight="1" x14ac:dyDescent="0.2">
      <c r="A155" s="8"/>
      <c r="B155" s="46" t="s">
        <v>157</v>
      </c>
      <c r="C155" s="8"/>
      <c r="D155" s="8"/>
      <c r="E155" s="8"/>
      <c r="F155" s="8"/>
      <c r="G155" s="8"/>
      <c r="H155" s="8"/>
      <c r="I155" s="8"/>
      <c r="J155" s="8"/>
      <c r="K155" s="8"/>
    </row>
    <row r="156" spans="1:11" ht="18" customHeight="1" x14ac:dyDescent="0.2">
      <c r="A156" s="8"/>
      <c r="B156" s="8"/>
      <c r="C156" s="8"/>
      <c r="D156" s="8"/>
      <c r="E156" s="8"/>
      <c r="F156" s="8"/>
      <c r="G156" s="8"/>
      <c r="H156" s="8"/>
      <c r="I156" s="8"/>
      <c r="J156" s="8"/>
      <c r="K156" s="8"/>
    </row>
    <row r="157" spans="1:11" ht="18" customHeight="1" x14ac:dyDescent="0.2">
      <c r="A157" s="8"/>
      <c r="B157" s="8"/>
      <c r="C157" s="34" t="s">
        <v>70</v>
      </c>
      <c r="D157" s="8"/>
      <c r="E157" s="8"/>
      <c r="F157" s="59" t="s">
        <v>158</v>
      </c>
      <c r="G157" s="8"/>
      <c r="J157" s="8"/>
      <c r="K157" s="8"/>
    </row>
    <row r="158" spans="1:11" ht="18" customHeight="1" x14ac:dyDescent="0.2">
      <c r="A158" s="8"/>
      <c r="B158" s="31"/>
      <c r="C158" s="40" t="s">
        <v>41</v>
      </c>
      <c r="D158" s="41" t="s">
        <v>40</v>
      </c>
      <c r="E158" s="31"/>
      <c r="F158" s="39" t="s">
        <v>73</v>
      </c>
      <c r="G158" s="45" t="s">
        <v>65</v>
      </c>
      <c r="H158" s="45" t="s">
        <v>58</v>
      </c>
      <c r="K158" s="8"/>
    </row>
    <row r="159" spans="1:11" ht="18" customHeight="1" x14ac:dyDescent="0.2">
      <c r="A159" s="8"/>
      <c r="B159" s="31"/>
      <c r="C159" s="18">
        <v>0</v>
      </c>
      <c r="D159" s="38">
        <v>0</v>
      </c>
      <c r="E159" s="31"/>
      <c r="F159" s="18">
        <v>100</v>
      </c>
      <c r="G159" s="48">
        <f>VLOOKUP(F159,$C$159:$D$162,2,TRUE)</f>
        <v>0.02</v>
      </c>
      <c r="H159" s="48">
        <f>INDEX($D$159:$D$162,MATCH(F159,$C$159:$C$162,1))</f>
        <v>0.02</v>
      </c>
      <c r="K159" s="8"/>
    </row>
    <row r="160" spans="1:11" ht="18" customHeight="1" x14ac:dyDescent="0.2">
      <c r="A160" s="8"/>
      <c r="B160" s="31"/>
      <c r="C160" s="18">
        <v>10</v>
      </c>
      <c r="D160" s="38">
        <v>0.01</v>
      </c>
      <c r="E160" s="31"/>
      <c r="F160" s="18">
        <v>5</v>
      </c>
      <c r="G160" s="48">
        <f>VLOOKUP(F160,$C$159:$D$162,2,TRUE)</f>
        <v>0</v>
      </c>
      <c r="H160" s="48">
        <f>INDEX($D$159:$D$162,MATCH(F160,$C$159:$C$162,1))</f>
        <v>0</v>
      </c>
      <c r="K160" s="8"/>
    </row>
    <row r="161" spans="1:11" ht="18" customHeight="1" x14ac:dyDescent="0.2">
      <c r="A161" s="8"/>
      <c r="B161" s="31"/>
      <c r="C161" s="18">
        <v>100</v>
      </c>
      <c r="D161" s="38">
        <v>0.02</v>
      </c>
      <c r="E161" s="31"/>
      <c r="F161" s="18">
        <v>125</v>
      </c>
      <c r="G161" s="48">
        <f>VLOOKUP(F161,$C$159:$D$162,2,TRUE)</f>
        <v>0.02</v>
      </c>
      <c r="H161" s="48">
        <f>INDEX($D$159:$D$162,MATCH(F161,$C$159:$C$162,1))</f>
        <v>0.02</v>
      </c>
      <c r="K161" s="8"/>
    </row>
    <row r="162" spans="1:11" ht="18" customHeight="1" x14ac:dyDescent="0.2">
      <c r="A162" s="8"/>
      <c r="B162" s="47"/>
      <c r="C162" s="18">
        <v>1000</v>
      </c>
      <c r="D162" s="38">
        <v>0.05</v>
      </c>
      <c r="E162" s="47"/>
      <c r="F162" s="18">
        <v>2500</v>
      </c>
      <c r="G162" s="48">
        <f>VLOOKUP(F162,$C$159:$D$162,2,TRUE)</f>
        <v>0.05</v>
      </c>
      <c r="H162" s="48">
        <f>INDEX($D$159:$D$162,MATCH(F162,$C$159:$C$162,1))</f>
        <v>0.05</v>
      </c>
      <c r="K162" s="8"/>
    </row>
    <row r="163" spans="1:11" ht="18" customHeight="1" x14ac:dyDescent="0.2">
      <c r="A163" s="8"/>
      <c r="B163" s="8"/>
      <c r="C163" s="8"/>
      <c r="D163" s="8"/>
      <c r="E163" s="8"/>
      <c r="F163" s="8"/>
      <c r="G163" s="8"/>
      <c r="H163" s="8"/>
      <c r="I163" s="8"/>
      <c r="J163" s="8"/>
      <c r="K163" s="8"/>
    </row>
    <row r="164" spans="1:11" ht="18" customHeight="1" x14ac:dyDescent="0.2">
      <c r="A164" s="8"/>
      <c r="B164" s="8"/>
      <c r="C164" s="8"/>
      <c r="D164" s="8"/>
      <c r="E164" s="8"/>
      <c r="F164" s="8"/>
      <c r="G164" s="8"/>
      <c r="H164" s="8"/>
      <c r="I164" s="8"/>
      <c r="J164" s="8"/>
      <c r="K164" s="8"/>
    </row>
    <row r="165" spans="1:11" ht="18" customHeight="1" x14ac:dyDescent="0.2">
      <c r="A165" s="8"/>
      <c r="B165" s="46" t="s">
        <v>72</v>
      </c>
      <c r="C165" s="8"/>
      <c r="D165" s="8"/>
      <c r="E165" s="8"/>
      <c r="F165" s="8"/>
      <c r="G165" s="8"/>
      <c r="H165" s="8"/>
      <c r="I165" s="8"/>
      <c r="J165" s="8"/>
      <c r="K165" s="8"/>
    </row>
    <row r="166" spans="1:11" ht="18" customHeight="1" x14ac:dyDescent="0.2">
      <c r="A166" s="8"/>
      <c r="B166" s="8"/>
      <c r="C166" s="8"/>
      <c r="D166" s="8"/>
      <c r="E166" s="8"/>
      <c r="F166" s="8"/>
      <c r="G166" s="8"/>
      <c r="H166" s="8"/>
      <c r="I166" s="8"/>
      <c r="J166" s="8"/>
      <c r="K166" s="8"/>
    </row>
    <row r="167" spans="1:11" ht="18" customHeight="1" x14ac:dyDescent="0.2">
      <c r="A167" s="8"/>
      <c r="B167" s="8"/>
      <c r="C167" s="34" t="s">
        <v>78</v>
      </c>
      <c r="D167" s="8"/>
      <c r="E167" s="8"/>
      <c r="F167" s="59" t="s">
        <v>158</v>
      </c>
      <c r="G167" s="8"/>
      <c r="J167" s="8"/>
      <c r="K167" s="8"/>
    </row>
    <row r="168" spans="1:11" ht="18" customHeight="1" x14ac:dyDescent="0.2">
      <c r="A168" s="8"/>
      <c r="B168" s="31"/>
      <c r="C168" s="49" t="s">
        <v>75</v>
      </c>
      <c r="D168" s="40" t="s">
        <v>74</v>
      </c>
      <c r="E168" s="31"/>
      <c r="F168" s="39" t="s">
        <v>120</v>
      </c>
      <c r="G168" s="45" t="s">
        <v>65</v>
      </c>
      <c r="H168" s="45" t="s">
        <v>58</v>
      </c>
      <c r="K168" s="8"/>
    </row>
    <row r="169" spans="1:11" ht="18" customHeight="1" x14ac:dyDescent="0.2">
      <c r="A169" s="8"/>
      <c r="B169" s="31"/>
      <c r="C169" s="50">
        <v>0</v>
      </c>
      <c r="D169" s="60">
        <v>0</v>
      </c>
      <c r="E169" s="31"/>
      <c r="F169" s="18">
        <v>50000</v>
      </c>
      <c r="G169" s="48">
        <f>VLOOKUP(F169,$C$169:$D$173,2,TRUE)</f>
        <v>0.15</v>
      </c>
      <c r="H169" s="48">
        <f>INDEX($D$169:$D$173,MATCH(F169,$C$169:$C$173,1))</f>
        <v>0.15</v>
      </c>
      <c r="K169" s="8"/>
    </row>
    <row r="170" spans="1:11" ht="18" customHeight="1" x14ac:dyDescent="0.2">
      <c r="A170" s="8"/>
      <c r="B170" s="31"/>
      <c r="C170" s="50">
        <v>8650</v>
      </c>
      <c r="D170" s="60">
        <v>0.1</v>
      </c>
      <c r="E170" s="31"/>
      <c r="F170" s="18">
        <v>25000</v>
      </c>
      <c r="G170" s="48">
        <f>VLOOKUP(F170,$C$169:$D$173,2,TRUE)</f>
        <v>0.1</v>
      </c>
      <c r="H170" s="48">
        <f>INDEX($D$169:$D$173,MATCH(F170,$C$169:$C$173,1))</f>
        <v>0.1</v>
      </c>
      <c r="K170" s="8"/>
    </row>
    <row r="171" spans="1:11" ht="18" customHeight="1" x14ac:dyDescent="0.2">
      <c r="A171" s="8"/>
      <c r="B171" s="31"/>
      <c r="C171" s="50">
        <v>27300</v>
      </c>
      <c r="D171" s="60">
        <v>0.15</v>
      </c>
      <c r="E171" s="31"/>
      <c r="F171" s="18">
        <v>100</v>
      </c>
      <c r="G171" s="48">
        <f>VLOOKUP(F171,$C$169:$D$173,2,TRUE)</f>
        <v>0</v>
      </c>
      <c r="H171" s="48">
        <f>INDEX($D$169:$D$173,MATCH(F171,$C$169:$C$173,1))</f>
        <v>0</v>
      </c>
      <c r="K171" s="8"/>
    </row>
    <row r="172" spans="1:11" ht="18" customHeight="1" x14ac:dyDescent="0.2">
      <c r="A172" s="8"/>
      <c r="B172" s="8"/>
      <c r="C172" s="50">
        <v>84550</v>
      </c>
      <c r="D172" s="60">
        <v>0.25</v>
      </c>
      <c r="E172" s="8"/>
      <c r="F172" s="8"/>
      <c r="G172" s="8"/>
      <c r="K172" s="8"/>
    </row>
    <row r="173" spans="1:11" ht="18" customHeight="1" x14ac:dyDescent="0.2">
      <c r="A173" s="8"/>
      <c r="B173" s="8"/>
      <c r="C173" s="50">
        <v>161750</v>
      </c>
      <c r="D173" s="60">
        <v>0.28000000000000003</v>
      </c>
      <c r="E173" s="8"/>
      <c r="F173" s="8"/>
      <c r="G173" s="8"/>
      <c r="K173" s="8"/>
    </row>
    <row r="174" spans="1:11" ht="18" customHeight="1" x14ac:dyDescent="0.2">
      <c r="A174" s="8"/>
      <c r="B174" s="8"/>
      <c r="C174" s="8"/>
      <c r="D174" s="8"/>
      <c r="E174" s="8"/>
      <c r="F174" s="8"/>
      <c r="G174" s="8"/>
      <c r="H174" s="8"/>
      <c r="I174" s="8"/>
      <c r="J174" s="8"/>
      <c r="K174" s="8"/>
    </row>
    <row r="175" spans="1:11" ht="18" customHeight="1" x14ac:dyDescent="0.2">
      <c r="A175" s="8"/>
      <c r="B175" s="21" t="s">
        <v>7</v>
      </c>
      <c r="C175" s="51" t="s">
        <v>76</v>
      </c>
      <c r="D175" s="8"/>
      <c r="E175" s="8"/>
      <c r="F175" s="8"/>
      <c r="G175" s="8"/>
      <c r="H175" s="8"/>
      <c r="I175" s="8"/>
      <c r="J175" s="8"/>
      <c r="K175" s="8"/>
    </row>
    <row r="176" spans="1:11" ht="18" customHeight="1" x14ac:dyDescent="0.2">
      <c r="A176" s="8"/>
      <c r="B176" s="8"/>
      <c r="C176" s="8"/>
      <c r="D176" s="8"/>
      <c r="E176" s="8"/>
      <c r="F176" s="8"/>
      <c r="G176" s="8"/>
      <c r="H176" s="8"/>
      <c r="I176" s="8"/>
      <c r="J176" s="8"/>
      <c r="K176" s="8"/>
    </row>
    <row r="177" spans="1:11" ht="18" customHeight="1" x14ac:dyDescent="0.2">
      <c r="A177" s="8"/>
      <c r="B177" s="8"/>
      <c r="C177" s="8"/>
      <c r="D177" s="8"/>
      <c r="E177" s="8"/>
      <c r="F177" s="8"/>
      <c r="G177" s="8"/>
      <c r="H177" s="8"/>
      <c r="I177" s="8"/>
      <c r="J177" s="8"/>
      <c r="K177" s="8"/>
    </row>
    <row r="178" spans="1:11" ht="18" customHeight="1" x14ac:dyDescent="0.2">
      <c r="A178" s="8"/>
      <c r="B178" s="46" t="s">
        <v>159</v>
      </c>
      <c r="C178" s="8"/>
      <c r="D178" s="8"/>
      <c r="E178" s="8"/>
      <c r="F178" s="8"/>
      <c r="G178" s="8"/>
      <c r="H178" s="8"/>
      <c r="I178" s="8"/>
      <c r="J178" s="8"/>
      <c r="K178" s="8"/>
    </row>
    <row r="179" spans="1:11" ht="18" customHeight="1" x14ac:dyDescent="0.2">
      <c r="A179" s="8"/>
      <c r="B179" s="8"/>
      <c r="C179" s="8"/>
      <c r="D179" s="8"/>
      <c r="E179" s="8"/>
      <c r="F179" s="8"/>
      <c r="G179" s="8"/>
      <c r="H179" s="8"/>
      <c r="I179" s="8"/>
      <c r="J179" s="8"/>
      <c r="K179" s="8"/>
    </row>
    <row r="180" spans="1:11" ht="18" customHeight="1" x14ac:dyDescent="0.2">
      <c r="A180" s="8"/>
      <c r="B180" s="8"/>
      <c r="C180" s="34" t="s">
        <v>70</v>
      </c>
      <c r="D180" s="8"/>
      <c r="E180" s="8"/>
      <c r="F180" s="59" t="s">
        <v>158</v>
      </c>
      <c r="G180" s="8"/>
      <c r="J180" s="8"/>
      <c r="K180" s="8"/>
    </row>
    <row r="181" spans="1:11" ht="18" customHeight="1" x14ac:dyDescent="0.2">
      <c r="A181" s="8"/>
      <c r="B181" s="31"/>
      <c r="C181" s="40" t="s">
        <v>41</v>
      </c>
      <c r="D181" s="41" t="s">
        <v>40</v>
      </c>
      <c r="E181" s="31"/>
      <c r="F181" s="39" t="s">
        <v>73</v>
      </c>
      <c r="G181" s="45" t="s">
        <v>65</v>
      </c>
      <c r="H181" s="45" t="s">
        <v>58</v>
      </c>
      <c r="K181" s="8"/>
    </row>
    <row r="182" spans="1:11" ht="18" customHeight="1" x14ac:dyDescent="0.2">
      <c r="A182" s="8"/>
      <c r="B182" s="31"/>
      <c r="C182" s="18">
        <v>0</v>
      </c>
      <c r="D182" s="38">
        <v>0</v>
      </c>
      <c r="E182" s="31"/>
      <c r="F182" s="18">
        <v>200</v>
      </c>
      <c r="G182" s="48">
        <f>VLOOKUP(F182,$C$182:$D$190,2,TRUE)</f>
        <v>0.05</v>
      </c>
      <c r="H182" s="48">
        <f>INDEX($D$182:$D$190,MATCH(F182,$C$182:$C$190,1))</f>
        <v>0.05</v>
      </c>
      <c r="K182" s="8"/>
    </row>
    <row r="183" spans="1:11" ht="18" customHeight="1" x14ac:dyDescent="0.2">
      <c r="A183" s="8"/>
      <c r="B183" s="31"/>
      <c r="C183" s="18">
        <v>150</v>
      </c>
      <c r="D183" s="38">
        <v>0.01</v>
      </c>
      <c r="E183" s="31"/>
      <c r="F183" s="8"/>
      <c r="G183" s="8"/>
      <c r="H183" s="8"/>
      <c r="K183" s="8"/>
    </row>
    <row r="184" spans="1:11" ht="18" customHeight="1" x14ac:dyDescent="0.2">
      <c r="A184" s="8"/>
      <c r="B184" s="31"/>
      <c r="C184" s="18">
        <v>300</v>
      </c>
      <c r="D184" s="38">
        <v>0.02</v>
      </c>
      <c r="E184" s="31"/>
      <c r="F184" s="8"/>
      <c r="G184" s="8"/>
      <c r="H184" s="8"/>
      <c r="K184" s="8"/>
    </row>
    <row r="185" spans="1:11" ht="18" customHeight="1" x14ac:dyDescent="0.2">
      <c r="A185" s="8"/>
      <c r="B185" s="47"/>
      <c r="C185" s="18">
        <v>0</v>
      </c>
      <c r="D185" s="38">
        <v>0.03</v>
      </c>
      <c r="E185" s="47"/>
      <c r="F185" s="8"/>
      <c r="G185" s="8"/>
      <c r="H185" s="8"/>
      <c r="K185" s="8"/>
    </row>
    <row r="186" spans="1:11" ht="18" customHeight="1" x14ac:dyDescent="0.2">
      <c r="A186" s="8"/>
      <c r="B186" s="47"/>
      <c r="C186" s="18">
        <v>0</v>
      </c>
      <c r="D186" s="38">
        <v>0.04</v>
      </c>
      <c r="E186" s="47"/>
      <c r="F186" s="8"/>
      <c r="G186" s="8"/>
      <c r="H186" s="8"/>
      <c r="K186" s="8"/>
    </row>
    <row r="187" spans="1:11" ht="18" customHeight="1" x14ac:dyDescent="0.2">
      <c r="A187" s="8"/>
      <c r="B187" s="47"/>
      <c r="C187" s="18">
        <v>50</v>
      </c>
      <c r="D187" s="38">
        <v>0.05</v>
      </c>
      <c r="E187" s="47"/>
      <c r="F187" s="8"/>
      <c r="G187" s="8"/>
      <c r="H187" s="8"/>
      <c r="K187" s="8"/>
    </row>
    <row r="188" spans="1:11" ht="18" customHeight="1" x14ac:dyDescent="0.2">
      <c r="A188" s="8"/>
      <c r="B188" s="47"/>
      <c r="C188" s="18">
        <v>500</v>
      </c>
      <c r="D188" s="38">
        <v>0.06</v>
      </c>
      <c r="E188" s="47"/>
      <c r="F188" s="8"/>
      <c r="G188" s="8"/>
      <c r="H188" s="8"/>
      <c r="K188" s="8"/>
    </row>
    <row r="189" spans="1:11" ht="18" customHeight="1" x14ac:dyDescent="0.2">
      <c r="A189" s="8"/>
      <c r="B189" s="47"/>
      <c r="C189" s="18">
        <v>0</v>
      </c>
      <c r="D189" s="38">
        <v>7.0000000000000007E-2</v>
      </c>
      <c r="E189" s="47"/>
      <c r="F189" s="8"/>
      <c r="G189" s="8"/>
      <c r="H189" s="8"/>
      <c r="K189" s="8"/>
    </row>
    <row r="190" spans="1:11" ht="18" customHeight="1" x14ac:dyDescent="0.2">
      <c r="A190" s="8"/>
      <c r="B190" s="47"/>
      <c r="C190" s="18">
        <v>1000</v>
      </c>
      <c r="D190" s="38">
        <v>0.08</v>
      </c>
      <c r="E190" s="47"/>
      <c r="F190" s="8"/>
      <c r="G190" s="8"/>
      <c r="H190" s="8"/>
      <c r="K190" s="8"/>
    </row>
    <row r="191" spans="1:11" ht="18" customHeight="1" x14ac:dyDescent="0.2">
      <c r="A191" s="8"/>
      <c r="B191" s="8"/>
      <c r="C191" s="8"/>
      <c r="D191" s="8"/>
      <c r="E191" s="8"/>
      <c r="F191" s="8"/>
      <c r="G191" s="8"/>
      <c r="H191" s="8"/>
      <c r="I191" s="8"/>
      <c r="J191" s="8"/>
      <c r="K191" s="8"/>
    </row>
    <row r="192" spans="1:11" ht="18" customHeight="1" x14ac:dyDescent="0.2">
      <c r="A192" s="8"/>
      <c r="B192" s="20" t="s">
        <v>5</v>
      </c>
      <c r="C192" s="93" t="s">
        <v>160</v>
      </c>
      <c r="D192" s="93"/>
      <c r="E192" s="93"/>
      <c r="F192" s="93"/>
      <c r="G192" s="93"/>
      <c r="H192" s="93"/>
      <c r="I192" s="93"/>
      <c r="J192" s="93"/>
      <c r="K192" s="8"/>
    </row>
    <row r="193" spans="1:11" ht="18" customHeight="1" x14ac:dyDescent="0.2">
      <c r="A193" s="8"/>
      <c r="B193" s="8"/>
      <c r="C193" s="93"/>
      <c r="D193" s="93"/>
      <c r="E193" s="93"/>
      <c r="F193" s="93"/>
      <c r="G193" s="93"/>
      <c r="H193" s="93"/>
      <c r="I193" s="93"/>
      <c r="J193" s="93"/>
      <c r="K193" s="8"/>
    </row>
    <row r="194" spans="1:11" ht="18" customHeight="1" x14ac:dyDescent="0.2">
      <c r="A194" s="8"/>
      <c r="B194" s="8"/>
      <c r="C194" s="93"/>
      <c r="D194" s="93"/>
      <c r="E194" s="93"/>
      <c r="F194" s="93"/>
      <c r="G194" s="93"/>
      <c r="H194" s="93"/>
      <c r="I194" s="93"/>
      <c r="J194" s="93"/>
      <c r="K194" s="8"/>
    </row>
    <row r="195" spans="1:11" ht="18" customHeight="1" x14ac:dyDescent="0.2">
      <c r="A195" s="8"/>
      <c r="B195" s="8"/>
      <c r="C195" s="93"/>
      <c r="D195" s="93"/>
      <c r="E195" s="93"/>
      <c r="F195" s="93"/>
      <c r="G195" s="93"/>
      <c r="H195" s="93"/>
      <c r="I195" s="93"/>
      <c r="J195" s="93"/>
      <c r="K195" s="8"/>
    </row>
    <row r="196" spans="1:11" ht="18" customHeight="1" x14ac:dyDescent="0.2">
      <c r="A196" s="8"/>
      <c r="B196" s="8"/>
      <c r="C196" s="93"/>
      <c r="D196" s="93"/>
      <c r="E196" s="93"/>
      <c r="F196" s="93"/>
      <c r="G196" s="93"/>
      <c r="H196" s="93"/>
      <c r="I196" s="93"/>
      <c r="J196" s="93"/>
      <c r="K196" s="8"/>
    </row>
    <row r="197" spans="1:11" ht="18" customHeight="1" x14ac:dyDescent="0.2">
      <c r="A197" s="8"/>
      <c r="B197" s="8"/>
      <c r="C197" s="8"/>
      <c r="D197" s="8"/>
      <c r="E197" s="8"/>
      <c r="F197" s="8"/>
      <c r="G197" s="8"/>
      <c r="H197" s="8"/>
      <c r="I197" s="8"/>
      <c r="J197" s="8"/>
      <c r="K197" s="8"/>
    </row>
    <row r="198" spans="1:11" ht="23.25" x14ac:dyDescent="0.2">
      <c r="A198" s="8"/>
      <c r="B198" s="32" t="s">
        <v>175</v>
      </c>
      <c r="C198" s="10"/>
      <c r="D198" s="10"/>
      <c r="E198" s="10"/>
      <c r="F198" s="10"/>
      <c r="G198" s="10"/>
      <c r="H198" s="10"/>
      <c r="I198" s="10"/>
      <c r="J198" s="10"/>
      <c r="K198" s="8"/>
    </row>
    <row r="199" spans="1:11" ht="18" customHeight="1" x14ac:dyDescent="0.2">
      <c r="A199" s="8"/>
      <c r="B199" s="8"/>
      <c r="C199" s="8"/>
      <c r="D199" s="8"/>
      <c r="E199" s="8"/>
      <c r="F199" s="8"/>
      <c r="G199" s="8"/>
      <c r="H199" s="8"/>
      <c r="I199" s="8"/>
      <c r="J199" s="8"/>
      <c r="K199" s="8"/>
    </row>
    <row r="200" spans="1:11" ht="18" customHeight="1" x14ac:dyDescent="0.2">
      <c r="A200" s="8"/>
      <c r="B200" s="83" t="s">
        <v>185</v>
      </c>
      <c r="C200" s="83"/>
      <c r="D200" s="83"/>
      <c r="E200" s="83"/>
      <c r="F200" s="83"/>
      <c r="G200" s="83"/>
      <c r="H200" s="83"/>
      <c r="I200" s="83"/>
      <c r="J200" s="83"/>
      <c r="K200" s="8"/>
    </row>
    <row r="201" spans="1:11" ht="18" customHeight="1" x14ac:dyDescent="0.2">
      <c r="A201" s="8"/>
      <c r="B201" s="83"/>
      <c r="C201" s="83"/>
      <c r="D201" s="83"/>
      <c r="E201" s="83"/>
      <c r="F201" s="83"/>
      <c r="G201" s="83"/>
      <c r="H201" s="83"/>
      <c r="I201" s="83"/>
      <c r="J201" s="83"/>
      <c r="K201" s="8"/>
    </row>
    <row r="202" spans="1:11" ht="18" customHeight="1" x14ac:dyDescent="0.2">
      <c r="A202" s="8"/>
      <c r="B202" s="83"/>
      <c r="C202" s="83"/>
      <c r="D202" s="83"/>
      <c r="E202" s="83"/>
      <c r="F202" s="83"/>
      <c r="G202" s="83"/>
      <c r="H202" s="83"/>
      <c r="I202" s="83"/>
      <c r="J202" s="83"/>
      <c r="K202" s="8"/>
    </row>
    <row r="203" spans="1:11" ht="18" customHeight="1" x14ac:dyDescent="0.2">
      <c r="A203" s="8"/>
      <c r="B203" s="8"/>
      <c r="C203" s="8"/>
      <c r="D203" s="8"/>
      <c r="E203" s="8"/>
      <c r="F203" s="8"/>
      <c r="G203" s="8"/>
      <c r="H203" s="8"/>
      <c r="I203" s="8"/>
      <c r="J203" s="8"/>
      <c r="K203" s="8"/>
    </row>
    <row r="204" spans="1:11" ht="18" customHeight="1" x14ac:dyDescent="0.2">
      <c r="A204" s="8"/>
      <c r="C204" s="11" t="s">
        <v>161</v>
      </c>
      <c r="D204" s="18" t="s">
        <v>42</v>
      </c>
      <c r="E204" s="8"/>
      <c r="F204" s="63" t="s">
        <v>46</v>
      </c>
      <c r="G204" s="62" t="s">
        <v>42</v>
      </c>
      <c r="H204" s="62" t="s">
        <v>43</v>
      </c>
      <c r="I204" s="62" t="s">
        <v>44</v>
      </c>
      <c r="J204" s="62" t="s">
        <v>45</v>
      </c>
      <c r="K204" s="8"/>
    </row>
    <row r="205" spans="1:11" ht="18" customHeight="1" x14ac:dyDescent="0.2">
      <c r="A205" s="8"/>
      <c r="C205" s="11" t="s">
        <v>162</v>
      </c>
      <c r="D205" s="18" t="s">
        <v>44</v>
      </c>
      <c r="E205" s="8"/>
      <c r="F205" s="62" t="s">
        <v>42</v>
      </c>
      <c r="G205" s="18">
        <v>0</v>
      </c>
      <c r="H205" s="18">
        <v>422</v>
      </c>
      <c r="I205" s="18">
        <v>822</v>
      </c>
      <c r="J205" s="18">
        <v>2406</v>
      </c>
      <c r="K205" s="8"/>
    </row>
    <row r="206" spans="1:11" ht="18" customHeight="1" x14ac:dyDescent="0.2">
      <c r="A206" s="8"/>
      <c r="E206" s="8"/>
      <c r="F206" s="62" t="s">
        <v>43</v>
      </c>
      <c r="G206" s="18">
        <v>422</v>
      </c>
      <c r="H206" s="18">
        <v>0</v>
      </c>
      <c r="I206" s="18">
        <v>450</v>
      </c>
      <c r="J206" s="18">
        <v>1989</v>
      </c>
      <c r="K206" s="8"/>
    </row>
    <row r="207" spans="1:11" ht="18" customHeight="1" x14ac:dyDescent="0.2">
      <c r="A207" s="8"/>
      <c r="C207" s="11" t="s">
        <v>168</v>
      </c>
      <c r="D207" s="19">
        <f>VLOOKUP(D204,F204:J208, MATCH(D205,F204:J204,0), FALSE)</f>
        <v>822</v>
      </c>
      <c r="E207" s="8"/>
      <c r="F207" s="62" t="s">
        <v>44</v>
      </c>
      <c r="G207" s="18">
        <v>822</v>
      </c>
      <c r="H207" s="18">
        <v>450</v>
      </c>
      <c r="I207" s="18">
        <v>0</v>
      </c>
      <c r="J207" s="18">
        <v>1785</v>
      </c>
      <c r="K207" s="8"/>
    </row>
    <row r="208" spans="1:11" ht="18" customHeight="1" x14ac:dyDescent="0.2">
      <c r="A208" s="8"/>
      <c r="C208" s="11" t="s">
        <v>170</v>
      </c>
      <c r="D208" s="19">
        <f>INDEX(G205:J208,MATCH(D204,F205:F208,0),MATCH(D205,G204:J204,0))</f>
        <v>822</v>
      </c>
      <c r="E208" s="8"/>
      <c r="F208" s="62" t="s">
        <v>45</v>
      </c>
      <c r="G208" s="18">
        <v>2406</v>
      </c>
      <c r="H208" s="18">
        <v>1989</v>
      </c>
      <c r="I208" s="18">
        <v>1785</v>
      </c>
      <c r="J208" s="18">
        <v>0</v>
      </c>
      <c r="K208" s="8"/>
    </row>
    <row r="209" spans="1:11" ht="18" customHeight="1" x14ac:dyDescent="0.2">
      <c r="C209" s="11" t="s">
        <v>169</v>
      </c>
      <c r="D209" s="19">
        <f>HLOOKUP(D205,F204:J208,MATCH(D204,F204:F208,0),FALSE)</f>
        <v>822</v>
      </c>
      <c r="E209" s="8"/>
      <c r="F209" s="8"/>
      <c r="G209" s="8"/>
      <c r="H209" s="8"/>
      <c r="I209" s="8"/>
      <c r="J209" s="8"/>
      <c r="K209" s="8"/>
    </row>
    <row r="210" spans="1:11" ht="18" customHeight="1" x14ac:dyDescent="0.2">
      <c r="A210" s="8"/>
      <c r="E210" s="8"/>
      <c r="F210" s="8"/>
      <c r="G210" s="8"/>
      <c r="H210" s="8"/>
      <c r="I210" s="8"/>
      <c r="J210" s="8"/>
      <c r="K210" s="8"/>
    </row>
    <row r="211" spans="1:11" ht="18" customHeight="1" x14ac:dyDescent="0.3">
      <c r="A211" s="8"/>
      <c r="B211" s="67" t="s">
        <v>183</v>
      </c>
      <c r="D211" s="8"/>
      <c r="E211" s="8"/>
      <c r="F211" s="8"/>
      <c r="G211" s="8"/>
      <c r="H211" s="8"/>
      <c r="I211" s="8"/>
      <c r="J211" s="8"/>
      <c r="K211" s="8"/>
    </row>
    <row r="212" spans="1:11" ht="18" customHeight="1" x14ac:dyDescent="0.2">
      <c r="A212" s="8"/>
      <c r="D212" s="8"/>
      <c r="E212" s="8"/>
      <c r="F212" s="8"/>
      <c r="G212" s="8"/>
      <c r="H212" s="8"/>
      <c r="I212" s="8"/>
      <c r="J212" s="8"/>
      <c r="K212" s="8"/>
    </row>
    <row r="213" spans="1:11" ht="18" customHeight="1" x14ac:dyDescent="0.2">
      <c r="A213" s="8"/>
      <c r="B213" s="11" t="s">
        <v>4</v>
      </c>
      <c r="C213" s="97" t="s">
        <v>171</v>
      </c>
      <c r="D213" s="98"/>
      <c r="E213" s="98"/>
      <c r="F213" s="98"/>
      <c r="G213" s="99"/>
      <c r="H213" s="66"/>
      <c r="I213" s="66"/>
      <c r="J213" s="8"/>
      <c r="K213" s="8"/>
    </row>
    <row r="214" spans="1:11" ht="18" customHeight="1" x14ac:dyDescent="0.2">
      <c r="A214" s="8"/>
      <c r="B214" s="8"/>
      <c r="C214" s="103"/>
      <c r="D214" s="104"/>
      <c r="E214" s="104"/>
      <c r="F214" s="104"/>
      <c r="G214" s="105"/>
      <c r="H214" s="8"/>
      <c r="I214" s="8"/>
      <c r="J214" s="8"/>
      <c r="K214" s="8"/>
    </row>
    <row r="215" spans="1:11" ht="18" customHeight="1" x14ac:dyDescent="0.2">
      <c r="A215" s="8"/>
      <c r="B215" s="8"/>
      <c r="C215" s="8"/>
      <c r="D215" s="8"/>
      <c r="E215" s="8"/>
      <c r="F215" s="8"/>
      <c r="G215" s="8"/>
      <c r="H215" s="8"/>
      <c r="I215" s="8"/>
      <c r="J215" s="8"/>
      <c r="K215" s="8"/>
    </row>
    <row r="216" spans="1:11" ht="18" customHeight="1" x14ac:dyDescent="0.2">
      <c r="A216" s="8"/>
      <c r="D216" s="8"/>
      <c r="E216" s="8"/>
      <c r="F216" s="8"/>
      <c r="G216" s="8"/>
      <c r="H216" s="8"/>
      <c r="I216" s="8"/>
      <c r="J216" s="8"/>
      <c r="K216" s="8"/>
    </row>
    <row r="217" spans="1:11" ht="18" customHeight="1" x14ac:dyDescent="0.3">
      <c r="A217" s="8"/>
      <c r="B217" s="67" t="s">
        <v>172</v>
      </c>
      <c r="D217" s="8"/>
      <c r="E217" s="8"/>
      <c r="F217" s="8"/>
      <c r="G217" s="8"/>
      <c r="H217" s="8"/>
      <c r="I217" s="8"/>
      <c r="J217" s="8"/>
      <c r="K217" s="8"/>
    </row>
    <row r="218" spans="1:11" ht="18" customHeight="1" x14ac:dyDescent="0.2">
      <c r="A218" s="8"/>
      <c r="D218" s="8"/>
      <c r="E218" s="8"/>
      <c r="F218" s="8"/>
      <c r="G218" s="8"/>
      <c r="H218" s="8"/>
      <c r="I218" s="8"/>
      <c r="J218" s="8"/>
      <c r="K218" s="8"/>
    </row>
    <row r="219" spans="1:11" ht="18" customHeight="1" x14ac:dyDescent="0.2">
      <c r="A219" s="8"/>
      <c r="B219" s="11" t="s">
        <v>4</v>
      </c>
      <c r="C219" s="97" t="s">
        <v>182</v>
      </c>
      <c r="D219" s="98"/>
      <c r="E219" s="98"/>
      <c r="F219" s="98"/>
      <c r="G219" s="99"/>
      <c r="H219" s="66"/>
      <c r="I219" s="66"/>
      <c r="J219" s="8"/>
      <c r="K219" s="8"/>
    </row>
    <row r="220" spans="1:11" ht="18" customHeight="1" x14ac:dyDescent="0.2">
      <c r="A220" s="8"/>
      <c r="B220" s="11"/>
      <c r="C220" s="100"/>
      <c r="D220" s="101"/>
      <c r="E220" s="101"/>
      <c r="F220" s="101"/>
      <c r="G220" s="102"/>
      <c r="H220" s="66"/>
      <c r="I220" s="66"/>
      <c r="J220" s="8"/>
      <c r="K220" s="8"/>
    </row>
    <row r="221" spans="1:11" ht="18" customHeight="1" x14ac:dyDescent="0.2">
      <c r="A221" s="8"/>
      <c r="B221" s="8"/>
      <c r="C221" s="103"/>
      <c r="D221" s="104"/>
      <c r="E221" s="104"/>
      <c r="F221" s="104"/>
      <c r="G221" s="105"/>
      <c r="H221" s="8"/>
      <c r="I221" s="8"/>
      <c r="J221" s="8"/>
      <c r="K221" s="8"/>
    </row>
    <row r="222" spans="1:11" ht="18" customHeight="1" x14ac:dyDescent="0.2">
      <c r="A222" s="8"/>
      <c r="B222" s="8"/>
      <c r="C222" s="8"/>
      <c r="D222" s="8"/>
      <c r="E222" s="8"/>
      <c r="F222" s="8"/>
      <c r="G222" s="8"/>
      <c r="H222" s="8"/>
      <c r="I222" s="8"/>
      <c r="J222" s="8"/>
      <c r="K222" s="8"/>
    </row>
    <row r="223" spans="1:11" ht="18" customHeight="1" x14ac:dyDescent="0.3">
      <c r="A223" s="8"/>
      <c r="B223" s="67" t="s">
        <v>184</v>
      </c>
      <c r="D223" s="8"/>
      <c r="E223" s="8"/>
      <c r="F223" s="8"/>
      <c r="G223" s="8"/>
      <c r="H223" s="8"/>
      <c r="I223" s="8"/>
      <c r="J223" s="8"/>
      <c r="K223" s="8"/>
    </row>
    <row r="224" spans="1:11" ht="18" customHeight="1" x14ac:dyDescent="0.2">
      <c r="A224" s="8"/>
      <c r="D224" s="8"/>
      <c r="E224" s="8"/>
      <c r="F224" s="8"/>
      <c r="G224" s="8"/>
      <c r="H224" s="8"/>
      <c r="I224" s="8"/>
      <c r="J224" s="8"/>
      <c r="K224" s="8"/>
    </row>
    <row r="225" spans="1:11" ht="18" customHeight="1" x14ac:dyDescent="0.2">
      <c r="A225" s="8"/>
      <c r="B225" s="11" t="s">
        <v>4</v>
      </c>
      <c r="C225" s="97" t="s">
        <v>173</v>
      </c>
      <c r="D225" s="98"/>
      <c r="E225" s="98"/>
      <c r="F225" s="98"/>
      <c r="G225" s="99"/>
      <c r="H225" s="66"/>
      <c r="I225" s="66"/>
      <c r="J225" s="8"/>
      <c r="K225" s="8"/>
    </row>
    <row r="226" spans="1:11" ht="18" customHeight="1" x14ac:dyDescent="0.2">
      <c r="A226" s="8"/>
      <c r="B226" s="8"/>
      <c r="C226" s="103"/>
      <c r="D226" s="104"/>
      <c r="E226" s="104"/>
      <c r="F226" s="104"/>
      <c r="G226" s="105"/>
      <c r="H226" s="8"/>
      <c r="I226" s="8"/>
      <c r="J226" s="8"/>
      <c r="K226" s="8"/>
    </row>
    <row r="227" spans="1:11" ht="18" customHeight="1" x14ac:dyDescent="0.2">
      <c r="A227" s="8"/>
      <c r="B227" s="8"/>
      <c r="C227" s="8"/>
      <c r="D227" s="8"/>
      <c r="E227" s="8"/>
      <c r="F227" s="8"/>
      <c r="G227" s="8"/>
      <c r="H227" s="8"/>
      <c r="I227" s="8"/>
      <c r="J227" s="8"/>
      <c r="K227" s="8"/>
    </row>
    <row r="228" spans="1:11" ht="18" customHeight="1" x14ac:dyDescent="0.2">
      <c r="A228" s="8"/>
      <c r="D228" s="8"/>
      <c r="E228" s="8"/>
      <c r="F228" s="8"/>
      <c r="G228" s="8"/>
      <c r="H228" s="8"/>
      <c r="I228" s="8"/>
      <c r="J228" s="8"/>
      <c r="K228" s="8"/>
    </row>
    <row r="229" spans="1:11" ht="23.25" x14ac:dyDescent="0.2">
      <c r="A229" s="8"/>
      <c r="B229" s="32" t="s">
        <v>174</v>
      </c>
      <c r="C229" s="10"/>
      <c r="D229" s="10"/>
      <c r="E229" s="10"/>
      <c r="F229" s="10"/>
      <c r="G229" s="10"/>
      <c r="H229" s="10"/>
      <c r="I229" s="10"/>
      <c r="J229" s="10"/>
      <c r="K229" s="8"/>
    </row>
    <row r="230" spans="1:11" ht="18" customHeight="1" x14ac:dyDescent="0.2">
      <c r="A230" s="8"/>
      <c r="B230" s="8"/>
      <c r="C230" s="8"/>
      <c r="D230" s="8"/>
      <c r="E230" s="8"/>
      <c r="F230" s="8"/>
      <c r="G230" s="8"/>
      <c r="H230" s="8"/>
      <c r="I230" s="8"/>
      <c r="J230" s="8"/>
      <c r="K230" s="8"/>
    </row>
    <row r="231" spans="1:11" ht="18" customHeight="1" x14ac:dyDescent="0.2">
      <c r="A231" s="8"/>
      <c r="B231" s="83" t="s">
        <v>186</v>
      </c>
      <c r="C231" s="83"/>
      <c r="D231" s="83"/>
      <c r="E231" s="83"/>
      <c r="F231" s="83"/>
      <c r="G231" s="83"/>
      <c r="H231" s="83"/>
      <c r="I231" s="83"/>
      <c r="J231" s="83"/>
      <c r="K231" s="8"/>
    </row>
    <row r="232" spans="1:11" ht="18" customHeight="1" x14ac:dyDescent="0.2">
      <c r="A232" s="8"/>
      <c r="B232" s="83"/>
      <c r="C232" s="83"/>
      <c r="D232" s="83"/>
      <c r="E232" s="83"/>
      <c r="F232" s="83"/>
      <c r="G232" s="83"/>
      <c r="H232" s="83"/>
      <c r="I232" s="83"/>
      <c r="J232" s="83"/>
      <c r="K232" s="8"/>
    </row>
    <row r="233" spans="1:11" ht="18" customHeight="1" x14ac:dyDescent="0.2">
      <c r="A233" s="8"/>
      <c r="B233" s="83"/>
      <c r="C233" s="83"/>
      <c r="D233" s="83"/>
      <c r="E233" s="83"/>
      <c r="F233" s="83"/>
      <c r="G233" s="83"/>
      <c r="H233" s="83"/>
      <c r="I233" s="83"/>
      <c r="J233" s="83"/>
      <c r="K233" s="8"/>
    </row>
    <row r="234" spans="1:11" ht="18" customHeight="1" x14ac:dyDescent="0.2">
      <c r="A234" s="8"/>
      <c r="B234" s="83"/>
      <c r="C234" s="83"/>
      <c r="D234" s="83"/>
      <c r="E234" s="83"/>
      <c r="F234" s="83"/>
      <c r="G234" s="83"/>
      <c r="H234" s="83"/>
      <c r="I234" s="83"/>
      <c r="J234" s="83"/>
      <c r="K234" s="8"/>
    </row>
    <row r="235" spans="1:11" ht="18" customHeight="1" thickBot="1" x14ac:dyDescent="0.25">
      <c r="A235" s="8"/>
      <c r="B235" s="8"/>
      <c r="C235" s="8"/>
      <c r="D235" s="8"/>
      <c r="E235" s="8"/>
      <c r="F235" s="8"/>
      <c r="G235" s="8"/>
      <c r="H235" s="8"/>
      <c r="I235" s="8"/>
      <c r="J235" s="8"/>
      <c r="K235" s="8"/>
    </row>
    <row r="236" spans="1:11" ht="18" customHeight="1" thickBot="1" x14ac:dyDescent="0.25">
      <c r="A236" s="8"/>
      <c r="B236" s="11" t="s">
        <v>2</v>
      </c>
      <c r="C236" s="12" t="s">
        <v>165</v>
      </c>
      <c r="D236" s="35"/>
      <c r="E236" s="35"/>
      <c r="F236" s="35"/>
      <c r="G236" s="36"/>
      <c r="I236" s="8"/>
      <c r="J236" s="8"/>
      <c r="K236" s="8"/>
    </row>
    <row r="237" spans="1:11" ht="18" customHeight="1" x14ac:dyDescent="0.2">
      <c r="A237" s="8"/>
      <c r="B237" s="8"/>
      <c r="C237" s="8"/>
      <c r="D237" s="8"/>
      <c r="E237" s="8"/>
      <c r="F237" s="8"/>
      <c r="G237" s="8"/>
      <c r="H237" s="8"/>
      <c r="I237" s="8"/>
      <c r="J237" s="8"/>
      <c r="K237" s="8"/>
    </row>
    <row r="238" spans="1:11" ht="18" customHeight="1" x14ac:dyDescent="0.2">
      <c r="A238" s="8"/>
      <c r="B238" s="11" t="s">
        <v>4</v>
      </c>
      <c r="C238" s="97" t="s">
        <v>167</v>
      </c>
      <c r="D238" s="98"/>
      <c r="E238" s="98"/>
      <c r="F238" s="98"/>
      <c r="G238" s="99"/>
      <c r="H238" s="66"/>
      <c r="I238" s="66"/>
      <c r="J238" s="8"/>
      <c r="K238" s="8"/>
    </row>
    <row r="239" spans="1:11" ht="18" customHeight="1" x14ac:dyDescent="0.2">
      <c r="A239" s="8"/>
      <c r="B239" s="11"/>
      <c r="C239" s="100"/>
      <c r="D239" s="101"/>
      <c r="E239" s="101"/>
      <c r="F239" s="101"/>
      <c r="G239" s="102"/>
      <c r="H239" s="66"/>
      <c r="I239" s="66"/>
      <c r="J239" s="8"/>
      <c r="K239" s="8"/>
    </row>
    <row r="240" spans="1:11" ht="18" customHeight="1" x14ac:dyDescent="0.2">
      <c r="A240" s="8"/>
      <c r="B240" s="11"/>
      <c r="C240" s="100"/>
      <c r="D240" s="101"/>
      <c r="E240" s="101"/>
      <c r="F240" s="101"/>
      <c r="G240" s="102"/>
      <c r="H240" s="66"/>
      <c r="I240" s="66"/>
      <c r="J240" s="8"/>
      <c r="K240" s="8"/>
    </row>
    <row r="241" spans="1:14" ht="18" customHeight="1" x14ac:dyDescent="0.2">
      <c r="A241" s="8"/>
      <c r="B241" s="8"/>
      <c r="C241" s="103"/>
      <c r="D241" s="104"/>
      <c r="E241" s="104"/>
      <c r="F241" s="104"/>
      <c r="G241" s="105"/>
      <c r="H241" s="8"/>
      <c r="I241" s="8"/>
      <c r="J241" s="8"/>
      <c r="K241" s="8"/>
    </row>
    <row r="242" spans="1:14" ht="18" customHeight="1" x14ac:dyDescent="0.2">
      <c r="A242" s="8"/>
      <c r="B242" s="8"/>
      <c r="C242" s="8"/>
      <c r="D242" s="8"/>
      <c r="E242" s="8"/>
      <c r="F242" s="8"/>
      <c r="G242" s="8"/>
      <c r="H242" s="8"/>
      <c r="I242" s="8"/>
      <c r="J242" s="8"/>
      <c r="K242" s="8"/>
    </row>
    <row r="243" spans="1:14" ht="18" customHeight="1" x14ac:dyDescent="0.2">
      <c r="A243" s="8"/>
      <c r="C243" s="65" t="s">
        <v>161</v>
      </c>
      <c r="D243" s="18" t="s">
        <v>42</v>
      </c>
      <c r="E243" s="8"/>
      <c r="F243" s="63" t="s">
        <v>163</v>
      </c>
      <c r="G243" s="62" t="s">
        <v>42</v>
      </c>
      <c r="H243" s="62" t="s">
        <v>43</v>
      </c>
      <c r="I243" s="62" t="s">
        <v>44</v>
      </c>
      <c r="J243" s="62" t="s">
        <v>45</v>
      </c>
      <c r="K243" s="8"/>
    </row>
    <row r="244" spans="1:14" ht="18" customHeight="1" x14ac:dyDescent="0.2">
      <c r="A244" s="8"/>
      <c r="C244" s="65" t="s">
        <v>162</v>
      </c>
      <c r="D244" s="18" t="s">
        <v>43</v>
      </c>
      <c r="E244" s="8"/>
      <c r="F244" s="62" t="s">
        <v>42</v>
      </c>
      <c r="G244" s="18">
        <v>0</v>
      </c>
      <c r="H244" s="18">
        <v>422</v>
      </c>
      <c r="I244" s="18">
        <v>822</v>
      </c>
      <c r="J244" s="18">
        <v>2406</v>
      </c>
      <c r="K244" s="8"/>
    </row>
    <row r="245" spans="1:14" ht="18" customHeight="1" x14ac:dyDescent="0.2">
      <c r="A245" s="8"/>
      <c r="C245" s="65" t="s">
        <v>166</v>
      </c>
      <c r="D245" s="18" t="s">
        <v>163</v>
      </c>
      <c r="E245" s="8"/>
      <c r="F245" s="62" t="s">
        <v>43</v>
      </c>
      <c r="G245" s="18">
        <v>422</v>
      </c>
      <c r="H245" s="18">
        <v>0</v>
      </c>
      <c r="I245" s="18">
        <v>450</v>
      </c>
      <c r="J245" s="18">
        <v>1989</v>
      </c>
      <c r="K245" s="8"/>
    </row>
    <row r="246" spans="1:14" ht="18" customHeight="1" x14ac:dyDescent="0.2">
      <c r="A246" s="8"/>
      <c r="C246" s="8"/>
      <c r="D246" s="8"/>
      <c r="E246" s="8"/>
      <c r="F246" s="62" t="s">
        <v>44</v>
      </c>
      <c r="G246" s="18">
        <v>822</v>
      </c>
      <c r="H246" s="18">
        <v>450</v>
      </c>
      <c r="I246" s="18">
        <v>0</v>
      </c>
      <c r="J246" s="18">
        <v>1785</v>
      </c>
      <c r="K246" s="8"/>
    </row>
    <row r="247" spans="1:14" ht="18" customHeight="1" x14ac:dyDescent="0.2">
      <c r="A247" s="8"/>
      <c r="C247" s="65" t="s">
        <v>54</v>
      </c>
      <c r="D247" s="64">
        <f>INDEX( (G244:J247,G250:J253), MATCH(D243,F244:F247,0), MATCH(D244,G243:J243,0), MATCH(D245, {"Road","Plane"}, 0) )</f>
        <v>422</v>
      </c>
      <c r="E247" s="8"/>
      <c r="F247" s="62" t="s">
        <v>45</v>
      </c>
      <c r="G247" s="18">
        <v>2406</v>
      </c>
      <c r="H247" s="18">
        <v>1989</v>
      </c>
      <c r="I247" s="18">
        <v>1785</v>
      </c>
      <c r="J247" s="18">
        <v>0</v>
      </c>
      <c r="K247" s="8"/>
    </row>
    <row r="248" spans="1:14" ht="18" customHeight="1" x14ac:dyDescent="0.2">
      <c r="A248" s="8"/>
      <c r="E248" s="8"/>
      <c r="F248" s="8"/>
      <c r="G248" s="8"/>
      <c r="H248" s="8"/>
      <c r="I248" s="8"/>
      <c r="J248" s="8"/>
      <c r="K248" s="8"/>
    </row>
    <row r="249" spans="1:14" ht="18" customHeight="1" x14ac:dyDescent="0.2">
      <c r="A249" s="8"/>
      <c r="C249" s="68" t="s">
        <v>177</v>
      </c>
      <c r="D249" s="64">
        <f>VLOOKUP(D243, CHOOSE( MATCH(D245,{"Road","Plane"},0), F243:J247, F249:J253), MATCH(D244,F243:J243,0), FALSE)</f>
        <v>422</v>
      </c>
      <c r="E249" s="8"/>
      <c r="F249" s="63" t="s">
        <v>164</v>
      </c>
      <c r="G249" s="62" t="s">
        <v>42</v>
      </c>
      <c r="H249" s="62" t="s">
        <v>43</v>
      </c>
      <c r="I249" s="62" t="s">
        <v>44</v>
      </c>
      <c r="J249" s="62" t="s">
        <v>45</v>
      </c>
      <c r="K249" s="8"/>
    </row>
    <row r="250" spans="1:14" ht="18" customHeight="1" x14ac:dyDescent="0.2">
      <c r="A250" s="8"/>
      <c r="D250" s="8"/>
      <c r="E250" s="8"/>
      <c r="F250" s="62" t="s">
        <v>42</v>
      </c>
      <c r="G250" s="61">
        <v>0</v>
      </c>
      <c r="H250" s="61">
        <v>328.70525900000001</v>
      </c>
      <c r="I250" s="61">
        <v>596.51616000000001</v>
      </c>
      <c r="J250" s="61">
        <v>2149.9436599999999</v>
      </c>
      <c r="K250" s="8"/>
      <c r="L250" s="8"/>
      <c r="M250" s="8"/>
      <c r="N250" s="8"/>
    </row>
    <row r="251" spans="1:14" ht="18" customHeight="1" x14ac:dyDescent="0.2">
      <c r="A251" s="8"/>
      <c r="D251" s="8"/>
      <c r="E251" s="8"/>
      <c r="F251" s="62" t="s">
        <v>43</v>
      </c>
      <c r="G251" s="61">
        <v>328.70525900000001</v>
      </c>
      <c r="H251" s="61">
        <v>0</v>
      </c>
      <c r="I251" s="61">
        <v>347.96776</v>
      </c>
      <c r="J251" s="61">
        <v>1826.8307400000001</v>
      </c>
      <c r="K251" s="8"/>
      <c r="L251" s="8"/>
      <c r="M251" s="8"/>
      <c r="N251" s="8"/>
    </row>
    <row r="252" spans="1:14" ht="18" customHeight="1" x14ac:dyDescent="0.2">
      <c r="A252" s="8"/>
      <c r="D252" s="8"/>
      <c r="E252" s="8"/>
      <c r="F252" s="62" t="s">
        <v>44</v>
      </c>
      <c r="G252" s="61">
        <v>596.51616000000001</v>
      </c>
      <c r="H252" s="61">
        <v>347.96776</v>
      </c>
      <c r="I252" s="61">
        <v>0</v>
      </c>
      <c r="J252" s="61">
        <v>1627.9920199999999</v>
      </c>
      <c r="K252" s="8"/>
      <c r="L252" s="8"/>
      <c r="M252" s="8"/>
      <c r="N252" s="8"/>
    </row>
    <row r="253" spans="1:14" ht="18" customHeight="1" x14ac:dyDescent="0.2">
      <c r="A253" s="8"/>
      <c r="D253" s="8"/>
      <c r="E253" s="8"/>
      <c r="F253" s="62" t="s">
        <v>45</v>
      </c>
      <c r="G253" s="61">
        <v>2149.9436599999999</v>
      </c>
      <c r="H253" s="61">
        <v>1826.8307400000001</v>
      </c>
      <c r="I253" s="61">
        <v>1627.9920199999999</v>
      </c>
      <c r="J253" s="61">
        <v>0</v>
      </c>
      <c r="K253" s="8"/>
      <c r="L253" s="8"/>
      <c r="M253" s="8"/>
      <c r="N253" s="8"/>
    </row>
    <row r="254" spans="1:14" ht="18" customHeight="1" x14ac:dyDescent="0.2">
      <c r="A254" s="8"/>
      <c r="B254" s="8"/>
      <c r="C254" s="8"/>
      <c r="D254" s="8"/>
      <c r="E254" s="8"/>
      <c r="F254" s="8"/>
      <c r="G254" s="8"/>
      <c r="H254" s="8"/>
      <c r="I254" s="8"/>
      <c r="J254" s="8"/>
      <c r="K254" s="8"/>
    </row>
    <row r="255" spans="1:14" ht="18" customHeight="1" x14ac:dyDescent="0.2">
      <c r="A255" s="8"/>
      <c r="B255" s="46" t="s">
        <v>239</v>
      </c>
      <c r="C255" s="8"/>
      <c r="D255" s="8"/>
      <c r="E255" s="8"/>
      <c r="F255" s="8"/>
      <c r="G255" s="8"/>
      <c r="H255" s="8"/>
      <c r="I255" s="8"/>
      <c r="J255" s="8"/>
      <c r="K255" s="8"/>
    </row>
    <row r="256" spans="1:14" ht="18" customHeight="1" x14ac:dyDescent="0.2">
      <c r="A256" s="8"/>
      <c r="B256" s="8"/>
      <c r="C256" s="8"/>
      <c r="D256" s="8"/>
      <c r="E256" s="8"/>
      <c r="F256" s="8"/>
      <c r="G256" s="8"/>
      <c r="H256" s="8"/>
      <c r="I256" s="8"/>
      <c r="J256" s="8"/>
      <c r="K256" s="8"/>
    </row>
    <row r="257" spans="1:11" ht="18" customHeight="1" x14ac:dyDescent="0.2">
      <c r="A257" s="8"/>
      <c r="B257" s="83" t="s">
        <v>241</v>
      </c>
      <c r="C257" s="83"/>
      <c r="D257" s="83"/>
      <c r="E257" s="83"/>
      <c r="F257" s="83"/>
      <c r="G257" s="83"/>
      <c r="H257" s="83"/>
      <c r="I257" s="83"/>
      <c r="J257" s="83"/>
      <c r="K257" s="8"/>
    </row>
    <row r="258" spans="1:11" ht="18" customHeight="1" x14ac:dyDescent="0.2">
      <c r="A258" s="8"/>
      <c r="B258" s="83"/>
      <c r="C258" s="83"/>
      <c r="D258" s="83"/>
      <c r="E258" s="83"/>
      <c r="F258" s="83"/>
      <c r="G258" s="83"/>
      <c r="H258" s="83"/>
      <c r="I258" s="83"/>
      <c r="J258" s="83"/>
      <c r="K258" s="8"/>
    </row>
    <row r="259" spans="1:11" ht="18" customHeight="1" x14ac:dyDescent="0.2">
      <c r="A259" s="8"/>
      <c r="B259" s="83"/>
      <c r="C259" s="83"/>
      <c r="D259" s="83"/>
      <c r="E259" s="83"/>
      <c r="F259" s="83"/>
      <c r="G259" s="83"/>
      <c r="H259" s="83"/>
      <c r="I259" s="83"/>
      <c r="J259" s="83"/>
      <c r="K259" s="8"/>
    </row>
    <row r="260" spans="1:11" ht="18" customHeight="1" thickBot="1" x14ac:dyDescent="0.25">
      <c r="A260" s="8"/>
      <c r="B260" s="8"/>
      <c r="C260" s="8"/>
      <c r="D260" s="8"/>
      <c r="E260" s="8"/>
      <c r="F260" s="8"/>
      <c r="G260" s="8"/>
      <c r="H260" s="8"/>
      <c r="I260" s="8"/>
      <c r="J260" s="8"/>
      <c r="K260" s="8"/>
    </row>
    <row r="261" spans="1:11" ht="18" customHeight="1" thickBot="1" x14ac:dyDescent="0.25">
      <c r="A261" s="8"/>
      <c r="B261" s="11" t="s">
        <v>237</v>
      </c>
      <c r="C261" s="79" t="s">
        <v>240</v>
      </c>
      <c r="D261" s="80"/>
      <c r="E261" s="80"/>
      <c r="F261" s="80"/>
      <c r="G261" s="81"/>
      <c r="I261" s="8"/>
      <c r="J261" s="8"/>
      <c r="K261" s="8"/>
    </row>
    <row r="262" spans="1:11" ht="18" customHeight="1" x14ac:dyDescent="0.2">
      <c r="A262" s="8"/>
      <c r="B262" s="8"/>
      <c r="C262" s="8"/>
      <c r="D262" s="8"/>
      <c r="E262" s="8"/>
      <c r="F262" s="8"/>
      <c r="G262" s="8"/>
      <c r="H262" s="8"/>
      <c r="I262" s="8"/>
      <c r="J262" s="8"/>
      <c r="K262" s="8"/>
    </row>
    <row r="263" spans="1:11" ht="18" customHeight="1" x14ac:dyDescent="0.2">
      <c r="A263" s="8"/>
      <c r="B263" s="11" t="s">
        <v>4</v>
      </c>
      <c r="C263" s="97" t="s">
        <v>238</v>
      </c>
      <c r="D263" s="98"/>
      <c r="E263" s="98"/>
      <c r="F263" s="98"/>
      <c r="G263" s="99"/>
      <c r="H263" s="66"/>
      <c r="I263" s="66"/>
      <c r="J263" s="8"/>
      <c r="K263" s="8"/>
    </row>
    <row r="264" spans="1:11" ht="18" customHeight="1" x14ac:dyDescent="0.2">
      <c r="A264" s="8"/>
      <c r="B264" s="11"/>
      <c r="C264" s="100"/>
      <c r="D264" s="101"/>
      <c r="E264" s="101"/>
      <c r="F264" s="101"/>
      <c r="G264" s="102"/>
      <c r="H264" s="66"/>
      <c r="I264" s="66"/>
      <c r="J264" s="8"/>
      <c r="K264" s="8"/>
    </row>
    <row r="265" spans="1:11" ht="18" customHeight="1" x14ac:dyDescent="0.2">
      <c r="A265" s="8"/>
      <c r="B265" s="8"/>
      <c r="C265" s="103"/>
      <c r="D265" s="104"/>
      <c r="E265" s="104"/>
      <c r="F265" s="104"/>
      <c r="G265" s="105"/>
      <c r="H265" s="8"/>
      <c r="I265" s="8"/>
      <c r="J265" s="8"/>
      <c r="K265" s="8"/>
    </row>
    <row r="266" spans="1:11" ht="18" customHeight="1" x14ac:dyDescent="0.2">
      <c r="A266" s="8"/>
      <c r="B266" s="8"/>
      <c r="C266" s="8"/>
      <c r="D266" s="8"/>
      <c r="E266" s="8"/>
      <c r="F266" s="8"/>
      <c r="G266" s="8"/>
      <c r="H266" s="8"/>
      <c r="I266" s="8"/>
      <c r="J266" s="8"/>
      <c r="K266" s="8"/>
    </row>
    <row r="267" spans="1:11" ht="18" customHeight="1" x14ac:dyDescent="0.2">
      <c r="A267" s="8"/>
      <c r="B267" s="8"/>
      <c r="C267" s="8"/>
      <c r="D267" s="8"/>
      <c r="E267" s="8"/>
      <c r="F267" s="8"/>
      <c r="G267" s="8"/>
      <c r="H267" s="8"/>
      <c r="I267" s="8"/>
      <c r="J267" s="8"/>
      <c r="K267" s="8"/>
    </row>
    <row r="268" spans="1:11" ht="18" customHeight="1" x14ac:dyDescent="0.2">
      <c r="A268" s="8"/>
      <c r="B268" s="8"/>
      <c r="C268" s="8"/>
      <c r="D268" s="8"/>
      <c r="E268" s="8"/>
      <c r="F268" s="8"/>
      <c r="G268" s="8"/>
      <c r="H268" s="8"/>
      <c r="I268" s="8"/>
      <c r="J268" s="8"/>
      <c r="K268" s="8"/>
    </row>
    <row r="269" spans="1:11" ht="23.25" x14ac:dyDescent="0.2">
      <c r="A269" s="8"/>
      <c r="B269" s="32" t="s">
        <v>234</v>
      </c>
      <c r="C269" s="10"/>
      <c r="D269" s="10"/>
      <c r="E269" s="10"/>
      <c r="F269" s="10"/>
      <c r="G269" s="10"/>
      <c r="H269" s="10"/>
      <c r="I269" s="10"/>
      <c r="J269" s="10"/>
      <c r="K269" s="8"/>
    </row>
    <row r="270" spans="1:11" ht="18" customHeight="1" x14ac:dyDescent="0.2">
      <c r="A270" s="8"/>
      <c r="B270" s="8"/>
      <c r="C270" s="8"/>
      <c r="D270" s="8"/>
      <c r="E270" s="8"/>
      <c r="F270" s="8"/>
      <c r="G270" s="8"/>
      <c r="H270" s="8"/>
      <c r="I270" s="8"/>
      <c r="J270" s="8"/>
      <c r="K270" s="8"/>
    </row>
    <row r="271" spans="1:11" ht="18" customHeight="1" x14ac:dyDescent="0.2">
      <c r="A271" s="8"/>
      <c r="B271" s="83" t="s">
        <v>83</v>
      </c>
      <c r="C271" s="83"/>
      <c r="D271" s="83"/>
      <c r="E271" s="83"/>
      <c r="F271" s="83"/>
      <c r="G271" s="83"/>
      <c r="H271" s="83"/>
      <c r="I271" s="83"/>
      <c r="J271" s="83"/>
      <c r="K271" s="8"/>
    </row>
    <row r="272" spans="1:11" ht="18" customHeight="1" x14ac:dyDescent="0.2">
      <c r="A272" s="8"/>
      <c r="B272" s="83"/>
      <c r="C272" s="83"/>
      <c r="D272" s="83"/>
      <c r="E272" s="83"/>
      <c r="F272" s="83"/>
      <c r="G272" s="83"/>
      <c r="H272" s="83"/>
      <c r="I272" s="83"/>
      <c r="J272" s="83"/>
      <c r="K272" s="8"/>
    </row>
    <row r="273" spans="1:11" ht="18" customHeight="1" x14ac:dyDescent="0.2">
      <c r="A273" s="8"/>
      <c r="B273" s="83"/>
      <c r="C273" s="83"/>
      <c r="D273" s="83"/>
      <c r="E273" s="83"/>
      <c r="F273" s="83"/>
      <c r="G273" s="83"/>
      <c r="H273" s="83"/>
      <c r="I273" s="83"/>
      <c r="J273" s="83"/>
      <c r="K273" s="8"/>
    </row>
    <row r="274" spans="1:11" ht="18" customHeight="1" x14ac:dyDescent="0.2">
      <c r="A274" s="8"/>
      <c r="B274" s="83"/>
      <c r="C274" s="83"/>
      <c r="D274" s="83"/>
      <c r="E274" s="83"/>
      <c r="F274" s="83"/>
      <c r="G274" s="83"/>
      <c r="H274" s="83"/>
      <c r="I274" s="83"/>
      <c r="J274" s="83"/>
      <c r="K274" s="8"/>
    </row>
    <row r="275" spans="1:11" ht="18" customHeight="1" x14ac:dyDescent="0.2">
      <c r="A275" s="8"/>
      <c r="B275" s="83"/>
      <c r="C275" s="83"/>
      <c r="D275" s="83"/>
      <c r="E275" s="83"/>
      <c r="F275" s="83"/>
      <c r="G275" s="83"/>
      <c r="H275" s="83"/>
      <c r="I275" s="83"/>
      <c r="J275" s="83"/>
      <c r="K275" s="8"/>
    </row>
    <row r="276" spans="1:11" ht="18" customHeight="1" x14ac:dyDescent="0.2">
      <c r="A276" s="8"/>
      <c r="B276" s="8"/>
      <c r="C276" s="8"/>
      <c r="D276" s="8"/>
      <c r="E276" s="8"/>
      <c r="F276" s="8"/>
      <c r="G276" s="8"/>
      <c r="H276" s="8"/>
      <c r="I276" s="8"/>
      <c r="J276" s="8"/>
      <c r="K276" s="8"/>
    </row>
    <row r="277" spans="1:11" ht="18" customHeight="1" x14ac:dyDescent="0.2">
      <c r="A277" s="8"/>
      <c r="B277" s="11" t="s">
        <v>4</v>
      </c>
      <c r="C277" s="106" t="s">
        <v>188</v>
      </c>
      <c r="D277" s="107"/>
      <c r="E277" s="107"/>
      <c r="F277" s="108"/>
      <c r="G277" s="71" t="s">
        <v>176</v>
      </c>
      <c r="H277" s="70"/>
      <c r="I277" s="70"/>
      <c r="J277" s="8"/>
      <c r="K277" s="8"/>
    </row>
    <row r="278" spans="1:11" ht="18" customHeight="1" x14ac:dyDescent="0.2">
      <c r="A278" s="8"/>
      <c r="B278" s="11"/>
      <c r="C278" s="109"/>
      <c r="D278" s="110"/>
      <c r="E278" s="110"/>
      <c r="F278" s="111"/>
      <c r="G278" s="69"/>
      <c r="H278" s="70"/>
      <c r="I278" s="70"/>
      <c r="J278" s="8"/>
      <c r="K278" s="8"/>
    </row>
    <row r="279" spans="1:11" ht="18" customHeight="1" x14ac:dyDescent="0.2">
      <c r="A279" s="8"/>
      <c r="B279" s="8"/>
      <c r="D279" s="8"/>
      <c r="E279" s="8"/>
      <c r="F279" s="8"/>
      <c r="G279" s="8"/>
      <c r="H279" s="8"/>
      <c r="I279" s="8"/>
      <c r="J279" s="8"/>
      <c r="K279" s="8"/>
    </row>
    <row r="280" spans="1:11" ht="18" customHeight="1" x14ac:dyDescent="0.2">
      <c r="A280" s="8"/>
      <c r="B280" s="8"/>
      <c r="C280" s="34" t="s">
        <v>21</v>
      </c>
      <c r="D280" s="8"/>
      <c r="E280" s="8"/>
      <c r="F280" s="8"/>
      <c r="G280" s="34" t="s">
        <v>187</v>
      </c>
      <c r="H280" s="8"/>
      <c r="I280" s="8"/>
      <c r="J280" s="8"/>
      <c r="K280" s="8"/>
    </row>
    <row r="281" spans="1:11" ht="18" customHeight="1" x14ac:dyDescent="0.2">
      <c r="A281" s="8"/>
      <c r="C281" s="40" t="s">
        <v>50</v>
      </c>
      <c r="D281" s="40" t="s">
        <v>14</v>
      </c>
      <c r="F281" s="8"/>
      <c r="G281" s="39" t="s">
        <v>80</v>
      </c>
      <c r="H281" s="13" t="s">
        <v>3</v>
      </c>
      <c r="J281" s="8"/>
    </row>
    <row r="282" spans="1:11" ht="18" customHeight="1" x14ac:dyDescent="0.2">
      <c r="A282" s="8"/>
      <c r="C282" s="18" t="s">
        <v>30</v>
      </c>
      <c r="D282" s="33">
        <v>10</v>
      </c>
      <c r="F282" s="11" t="s">
        <v>66</v>
      </c>
      <c r="G282" s="18" t="s">
        <v>79</v>
      </c>
      <c r="H282" s="52">
        <f t="array" ref="H282">INDEX(D282:D285, MATCH(TRUE, EXACT(G282,C282:C285),0) )</f>
        <v>20</v>
      </c>
      <c r="J282" s="8"/>
    </row>
    <row r="283" spans="1:11" ht="18" customHeight="1" x14ac:dyDescent="0.2">
      <c r="A283" s="8"/>
      <c r="C283" s="18" t="s">
        <v>79</v>
      </c>
      <c r="D283" s="33">
        <v>20</v>
      </c>
      <c r="F283" s="11" t="s">
        <v>67</v>
      </c>
      <c r="G283" s="18" t="s">
        <v>82</v>
      </c>
      <c r="H283" s="52">
        <f t="array" ref="H283">INDEX(D283:D286, MATCH(TRUE, EXACT(G283,C283:C286),0) )</f>
        <v>40</v>
      </c>
      <c r="J283" s="8"/>
    </row>
    <row r="284" spans="1:11" ht="18" customHeight="1" x14ac:dyDescent="0.2">
      <c r="A284" s="8"/>
      <c r="B284" s="8"/>
      <c r="C284" s="18" t="s">
        <v>81</v>
      </c>
      <c r="D284" s="33">
        <v>30</v>
      </c>
      <c r="E284" s="8"/>
      <c r="F284" s="8"/>
      <c r="G284" s="8"/>
      <c r="J284" s="8"/>
      <c r="K284" s="8"/>
    </row>
    <row r="285" spans="1:11" ht="18" customHeight="1" x14ac:dyDescent="0.2">
      <c r="A285" s="8"/>
      <c r="B285" s="8"/>
      <c r="C285" s="18" t="s">
        <v>82</v>
      </c>
      <c r="D285" s="33">
        <v>40</v>
      </c>
      <c r="E285" s="8"/>
      <c r="F285" s="8"/>
      <c r="G285" s="8"/>
      <c r="J285" s="8"/>
      <c r="K285" s="8"/>
    </row>
    <row r="286" spans="1:11" ht="18" customHeight="1" x14ac:dyDescent="0.2">
      <c r="A286" s="8"/>
      <c r="B286" s="8"/>
      <c r="C286" s="8"/>
      <c r="D286" s="8"/>
      <c r="E286" s="8"/>
      <c r="F286" s="8"/>
      <c r="G286" s="8"/>
      <c r="H286" s="8"/>
      <c r="I286" s="8"/>
      <c r="J286" s="8"/>
      <c r="K286" s="8"/>
    </row>
    <row r="287" spans="1:11" ht="18" customHeight="1" x14ac:dyDescent="0.2">
      <c r="A287" s="8"/>
      <c r="B287" s="8"/>
      <c r="C287" s="8"/>
      <c r="D287" s="8"/>
      <c r="E287" s="8"/>
      <c r="F287" s="8"/>
      <c r="G287" s="8"/>
      <c r="H287" s="8"/>
      <c r="I287" s="8"/>
      <c r="J287" s="8"/>
      <c r="K287" s="8"/>
    </row>
    <row r="288" spans="1:11" ht="23.25" x14ac:dyDescent="0.2">
      <c r="A288" s="8"/>
      <c r="B288" s="32" t="s">
        <v>57</v>
      </c>
      <c r="C288" s="10"/>
      <c r="D288" s="10"/>
      <c r="E288" s="10"/>
      <c r="F288" s="10"/>
      <c r="G288" s="10"/>
      <c r="H288" s="10"/>
      <c r="I288" s="10"/>
      <c r="J288" s="10"/>
      <c r="K288" s="8"/>
    </row>
    <row r="289" spans="1:11" ht="18" customHeight="1" x14ac:dyDescent="0.2">
      <c r="A289" s="8"/>
      <c r="B289" s="8"/>
      <c r="C289" s="8"/>
      <c r="D289" s="8"/>
      <c r="E289" s="8"/>
      <c r="F289" s="8"/>
      <c r="G289" s="8"/>
      <c r="H289" s="8"/>
      <c r="I289" s="8"/>
      <c r="J289" s="8"/>
      <c r="K289" s="8"/>
    </row>
    <row r="290" spans="1:11" ht="18" customHeight="1" x14ac:dyDescent="0.2">
      <c r="A290" s="8"/>
      <c r="B290" s="83" t="s">
        <v>178</v>
      </c>
      <c r="C290" s="83"/>
      <c r="D290" s="83"/>
      <c r="E290" s="83"/>
      <c r="F290" s="83"/>
      <c r="G290" s="83"/>
      <c r="H290" s="83"/>
      <c r="I290" s="83"/>
      <c r="J290" s="83"/>
      <c r="K290" s="8"/>
    </row>
    <row r="291" spans="1:11" ht="18" customHeight="1" x14ac:dyDescent="0.2">
      <c r="A291" s="8"/>
      <c r="B291" s="83"/>
      <c r="C291" s="83"/>
      <c r="D291" s="83"/>
      <c r="E291" s="83"/>
      <c r="F291" s="83"/>
      <c r="G291" s="83"/>
      <c r="H291" s="83"/>
      <c r="I291" s="83"/>
      <c r="J291" s="83"/>
      <c r="K291" s="8"/>
    </row>
    <row r="292" spans="1:11" ht="18" customHeight="1" x14ac:dyDescent="0.2">
      <c r="A292" s="8"/>
      <c r="B292" s="83"/>
      <c r="C292" s="83"/>
      <c r="D292" s="83"/>
      <c r="E292" s="83"/>
      <c r="F292" s="83"/>
      <c r="G292" s="83"/>
      <c r="H292" s="83"/>
      <c r="I292" s="83"/>
      <c r="J292" s="83"/>
      <c r="K292" s="8"/>
    </row>
    <row r="293" spans="1:11" ht="18" customHeight="1" x14ac:dyDescent="0.2">
      <c r="A293" s="8"/>
      <c r="B293" s="11" t="s">
        <v>4</v>
      </c>
      <c r="C293" s="90" t="s">
        <v>191</v>
      </c>
      <c r="D293" s="91"/>
      <c r="E293" s="91"/>
      <c r="F293" s="91"/>
      <c r="G293" s="91"/>
      <c r="H293" s="92"/>
      <c r="I293" s="66"/>
      <c r="J293" s="8"/>
      <c r="K293" s="8"/>
    </row>
    <row r="294" spans="1:11" ht="18" customHeight="1" x14ac:dyDescent="0.2">
      <c r="A294" s="8"/>
      <c r="B294" s="8"/>
      <c r="C294" s="8"/>
      <c r="D294" s="8"/>
      <c r="E294" s="8"/>
      <c r="F294" s="8"/>
      <c r="G294" s="8"/>
      <c r="H294" s="8"/>
      <c r="I294" s="8"/>
      <c r="J294" s="8"/>
      <c r="K294" s="8"/>
    </row>
    <row r="295" spans="1:11" ht="18" customHeight="1" x14ac:dyDescent="0.2">
      <c r="A295" s="8"/>
      <c r="B295" s="11" t="s">
        <v>4</v>
      </c>
      <c r="C295" s="90" t="s">
        <v>190</v>
      </c>
      <c r="D295" s="91"/>
      <c r="E295" s="91"/>
      <c r="F295" s="91"/>
      <c r="G295" s="91"/>
      <c r="H295" s="92"/>
      <c r="I295" s="66"/>
      <c r="J295" s="8"/>
      <c r="K295" s="8"/>
    </row>
    <row r="296" spans="1:11" ht="18" customHeight="1" x14ac:dyDescent="0.2">
      <c r="A296" s="8"/>
      <c r="B296" s="8"/>
      <c r="C296" s="8"/>
      <c r="D296" s="8"/>
      <c r="E296" s="8"/>
      <c r="F296" s="8"/>
      <c r="G296" s="8"/>
      <c r="H296" s="8"/>
      <c r="I296" s="8"/>
      <c r="J296" s="8"/>
      <c r="K296" s="8"/>
    </row>
    <row r="297" spans="1:11" ht="18" customHeight="1" x14ac:dyDescent="0.2">
      <c r="A297" s="8"/>
      <c r="B297" s="40" t="s">
        <v>52</v>
      </c>
      <c r="C297" s="40" t="s">
        <v>50</v>
      </c>
      <c r="D297" s="40" t="s">
        <v>47</v>
      </c>
      <c r="E297" s="40" t="s">
        <v>14</v>
      </c>
      <c r="F297" s="40" t="s">
        <v>22</v>
      </c>
      <c r="G297" s="8"/>
      <c r="H297" s="65" t="s">
        <v>179</v>
      </c>
      <c r="I297" s="18" t="s">
        <v>25</v>
      </c>
      <c r="J297" s="8"/>
      <c r="K297" s="8"/>
    </row>
    <row r="298" spans="1:11" ht="18" customHeight="1" x14ac:dyDescent="0.2">
      <c r="A298" s="8"/>
      <c r="B298" s="19" t="str">
        <f>C298&amp;D298</f>
        <v>Ablue</v>
      </c>
      <c r="C298" s="18" t="s">
        <v>25</v>
      </c>
      <c r="D298" s="18" t="s">
        <v>48</v>
      </c>
      <c r="E298" s="33">
        <v>34.5</v>
      </c>
      <c r="F298" s="18">
        <v>34</v>
      </c>
      <c r="H298" s="65" t="s">
        <v>180</v>
      </c>
      <c r="I298" s="18" t="s">
        <v>49</v>
      </c>
      <c r="K298" s="8"/>
    </row>
    <row r="299" spans="1:11" ht="18" customHeight="1" x14ac:dyDescent="0.2">
      <c r="A299" s="8"/>
      <c r="B299" s="19" t="str">
        <f t="shared" ref="B299:B302" si="2">C299&amp;D299</f>
        <v>Agreen</v>
      </c>
      <c r="C299" s="18" t="s">
        <v>25</v>
      </c>
      <c r="D299" s="18" t="s">
        <v>49</v>
      </c>
      <c r="E299" s="33">
        <v>52.3</v>
      </c>
      <c r="F299" s="18">
        <v>28</v>
      </c>
      <c r="H299" s="65" t="s">
        <v>181</v>
      </c>
      <c r="I299" s="19" t="str">
        <f>I297&amp;I298</f>
        <v>Agreen</v>
      </c>
      <c r="K299" s="8"/>
    </row>
    <row r="300" spans="1:11" ht="18" customHeight="1" x14ac:dyDescent="0.2">
      <c r="A300" s="8"/>
      <c r="B300" s="19" t="str">
        <f t="shared" si="2"/>
        <v>Bblue</v>
      </c>
      <c r="C300" s="18" t="s">
        <v>26</v>
      </c>
      <c r="D300" s="18" t="s">
        <v>48</v>
      </c>
      <c r="E300" s="33">
        <v>29.3</v>
      </c>
      <c r="F300" s="18">
        <v>57</v>
      </c>
      <c r="K300" s="8"/>
    </row>
    <row r="301" spans="1:11" ht="18" customHeight="1" x14ac:dyDescent="0.2">
      <c r="A301" s="8"/>
      <c r="B301" s="19" t="str">
        <f t="shared" si="2"/>
        <v>Bgreen</v>
      </c>
      <c r="C301" s="18" t="s">
        <v>26</v>
      </c>
      <c r="D301" s="18" t="s">
        <v>49</v>
      </c>
      <c r="E301" s="33">
        <v>87.2</v>
      </c>
      <c r="F301" s="18">
        <v>103</v>
      </c>
      <c r="H301" s="65" t="s">
        <v>177</v>
      </c>
      <c r="I301" s="19">
        <f>VLOOKUP(I297&amp;I298,B297:F302,4,FALSE)</f>
        <v>52.3</v>
      </c>
      <c r="K301" s="8"/>
    </row>
    <row r="302" spans="1:11" ht="18" customHeight="1" x14ac:dyDescent="0.2">
      <c r="A302" s="8"/>
      <c r="B302" s="19" t="str">
        <f t="shared" si="2"/>
        <v>Byellow</v>
      </c>
      <c r="C302" s="18" t="s">
        <v>26</v>
      </c>
      <c r="D302" s="18" t="s">
        <v>51</v>
      </c>
      <c r="E302" s="33">
        <v>98.1</v>
      </c>
      <c r="F302" s="18">
        <v>23</v>
      </c>
      <c r="H302" s="68" t="s">
        <v>54</v>
      </c>
      <c r="I302" s="19">
        <f t="array" ref="I302">INDEX(E298:E302,MATCH(I297&amp;I298,C298:C302&amp;D298:D302,0))</f>
        <v>52.3</v>
      </c>
      <c r="J302" s="71" t="s">
        <v>176</v>
      </c>
      <c r="K302" s="8"/>
    </row>
    <row r="303" spans="1:11" ht="18" customHeight="1" x14ac:dyDescent="0.2">
      <c r="A303" s="8"/>
      <c r="B303" s="8"/>
      <c r="C303" s="8"/>
      <c r="D303" s="8"/>
      <c r="E303" s="8"/>
      <c r="K303" s="8"/>
    </row>
    <row r="304" spans="1:11" ht="18" customHeight="1" x14ac:dyDescent="0.2">
      <c r="A304" s="8"/>
      <c r="B304" s="8"/>
      <c r="C304" s="8"/>
      <c r="D304" s="8"/>
      <c r="E304" s="8"/>
      <c r="F304" s="8"/>
      <c r="G304" s="8"/>
      <c r="H304" s="8"/>
      <c r="I304" s="8"/>
      <c r="J304" s="8"/>
      <c r="K304" s="8"/>
    </row>
    <row r="305" spans="1:11" ht="23.25" x14ac:dyDescent="0.2">
      <c r="A305" s="8"/>
      <c r="B305" s="32" t="s">
        <v>189</v>
      </c>
      <c r="C305" s="10"/>
      <c r="D305" s="10"/>
      <c r="E305" s="10"/>
      <c r="F305" s="10"/>
      <c r="G305" s="10"/>
      <c r="H305" s="10"/>
      <c r="I305" s="10"/>
      <c r="J305" s="10"/>
      <c r="K305" s="8"/>
    </row>
    <row r="306" spans="1:11" ht="18" customHeight="1" x14ac:dyDescent="0.2">
      <c r="A306" s="8"/>
      <c r="B306" s="8"/>
      <c r="C306" s="8"/>
      <c r="D306" s="8"/>
      <c r="E306" s="8"/>
      <c r="F306" s="8"/>
      <c r="G306" s="8"/>
      <c r="H306" s="8"/>
      <c r="I306" s="8"/>
      <c r="J306" s="8"/>
      <c r="K306" s="8"/>
    </row>
    <row r="307" spans="1:11" ht="18" customHeight="1" x14ac:dyDescent="0.2">
      <c r="A307" s="8"/>
      <c r="B307" s="83" t="s">
        <v>192</v>
      </c>
      <c r="C307" s="83"/>
      <c r="D307" s="83"/>
      <c r="E307" s="83"/>
      <c r="F307" s="83"/>
      <c r="G307" s="83"/>
      <c r="H307" s="83"/>
      <c r="I307" s="83"/>
      <c r="J307" s="83"/>
      <c r="K307" s="8"/>
    </row>
    <row r="308" spans="1:11" ht="18" customHeight="1" x14ac:dyDescent="0.2">
      <c r="A308" s="8"/>
      <c r="B308" s="83"/>
      <c r="C308" s="83"/>
      <c r="D308" s="83"/>
      <c r="E308" s="83"/>
      <c r="F308" s="83"/>
      <c r="G308" s="83"/>
      <c r="H308" s="83"/>
      <c r="I308" s="83"/>
      <c r="J308" s="83"/>
      <c r="K308" s="8"/>
    </row>
    <row r="309" spans="1:11" ht="18" customHeight="1" x14ac:dyDescent="0.2">
      <c r="A309" s="8"/>
      <c r="B309" s="83"/>
      <c r="C309" s="83"/>
      <c r="D309" s="83"/>
      <c r="E309" s="83"/>
      <c r="F309" s="83"/>
      <c r="G309" s="83"/>
      <c r="H309" s="83"/>
      <c r="I309" s="83"/>
      <c r="J309" s="83"/>
      <c r="K309" s="8"/>
    </row>
    <row r="310" spans="1:11" ht="18" customHeight="1" x14ac:dyDescent="0.2">
      <c r="A310" s="8"/>
      <c r="B310" s="11" t="s">
        <v>4</v>
      </c>
      <c r="C310" s="97" t="s">
        <v>244</v>
      </c>
      <c r="D310" s="98"/>
      <c r="E310" s="98"/>
      <c r="F310" s="98"/>
      <c r="G310" s="98"/>
      <c r="H310" s="99"/>
      <c r="I310" s="66"/>
      <c r="J310" s="8"/>
      <c r="K310" s="8"/>
    </row>
    <row r="311" spans="1:11" ht="18" customHeight="1" x14ac:dyDescent="0.2">
      <c r="A311" s="8"/>
      <c r="B311" s="8"/>
      <c r="C311" s="103"/>
      <c r="D311" s="104"/>
      <c r="E311" s="104"/>
      <c r="F311" s="104"/>
      <c r="G311" s="104"/>
      <c r="H311" s="105"/>
      <c r="I311" s="8"/>
      <c r="J311" s="8"/>
      <c r="K311" s="8"/>
    </row>
    <row r="312" spans="1:11" ht="18" customHeight="1" x14ac:dyDescent="0.2">
      <c r="A312" s="8"/>
      <c r="B312" s="8"/>
      <c r="C312" s="8"/>
      <c r="D312" s="8"/>
      <c r="E312" s="8"/>
      <c r="F312" s="8"/>
      <c r="G312" s="8"/>
      <c r="H312" s="8"/>
      <c r="I312" s="8"/>
      <c r="J312" s="8"/>
      <c r="K312" s="8"/>
    </row>
    <row r="313" spans="1:11" ht="18" customHeight="1" x14ac:dyDescent="0.2">
      <c r="A313" s="8"/>
      <c r="C313" s="40" t="s">
        <v>50</v>
      </c>
      <c r="D313" s="40" t="s">
        <v>14</v>
      </c>
      <c r="E313" s="40" t="s">
        <v>22</v>
      </c>
      <c r="F313" s="11" t="s">
        <v>193</v>
      </c>
      <c r="G313" s="18">
        <v>40</v>
      </c>
      <c r="K313" s="8"/>
    </row>
    <row r="314" spans="1:11" ht="18" customHeight="1" x14ac:dyDescent="0.2">
      <c r="A314" s="8"/>
      <c r="C314" s="18" t="s">
        <v>25</v>
      </c>
      <c r="D314" s="33">
        <v>34.5</v>
      </c>
      <c r="E314" s="18">
        <v>34</v>
      </c>
      <c r="F314" s="11" t="s">
        <v>194</v>
      </c>
      <c r="G314" s="18">
        <v>40</v>
      </c>
      <c r="K314" s="8"/>
    </row>
    <row r="315" spans="1:11" ht="18" customHeight="1" x14ac:dyDescent="0.2">
      <c r="A315" s="8"/>
      <c r="C315" s="18" t="s">
        <v>26</v>
      </c>
      <c r="D315" s="33">
        <v>52.3</v>
      </c>
      <c r="E315" s="18">
        <v>28</v>
      </c>
      <c r="F315" s="8"/>
      <c r="G315" s="8"/>
      <c r="K315" s="8"/>
    </row>
    <row r="316" spans="1:11" ht="18" customHeight="1" x14ac:dyDescent="0.2">
      <c r="A316" s="8"/>
      <c r="C316" s="18" t="s">
        <v>27</v>
      </c>
      <c r="D316" s="33">
        <v>29.3</v>
      </c>
      <c r="E316" s="18">
        <v>57</v>
      </c>
      <c r="F316" s="11" t="s">
        <v>195</v>
      </c>
      <c r="G316" s="19" t="str">
        <f t="array" ref="G316">INDEX(C314:C318,MATCH(1,(D314:D318&gt;G313)*(E314:E318&lt;G314),0))</f>
        <v>B</v>
      </c>
      <c r="H316" s="71" t="s">
        <v>176</v>
      </c>
      <c r="K316" s="8"/>
    </row>
    <row r="317" spans="1:11" ht="18" customHeight="1" x14ac:dyDescent="0.2">
      <c r="A317" s="8"/>
      <c r="C317" s="18" t="s">
        <v>28</v>
      </c>
      <c r="D317" s="33">
        <v>87.2</v>
      </c>
      <c r="E317" s="18">
        <v>103</v>
      </c>
      <c r="F317" s="8"/>
      <c r="G317" s="8"/>
      <c r="K317" s="8"/>
    </row>
    <row r="318" spans="1:11" ht="18" customHeight="1" x14ac:dyDescent="0.2">
      <c r="A318" s="8"/>
      <c r="C318" s="18" t="s">
        <v>29</v>
      </c>
      <c r="D318" s="33">
        <v>98.1</v>
      </c>
      <c r="E318" s="18">
        <v>23</v>
      </c>
      <c r="F318" s="8"/>
      <c r="G318" s="8"/>
      <c r="K318" s="8"/>
    </row>
    <row r="319" spans="1:11" ht="18" customHeight="1" x14ac:dyDescent="0.2">
      <c r="A319" s="8"/>
      <c r="B319" s="8"/>
      <c r="C319" s="8"/>
      <c r="D319" s="8"/>
      <c r="E319" s="8"/>
      <c r="F319" s="8"/>
      <c r="G319" s="8"/>
      <c r="H319" s="8"/>
      <c r="I319" s="8"/>
      <c r="J319" s="8"/>
      <c r="K319" s="8"/>
    </row>
    <row r="320" spans="1:11" ht="18" customHeight="1" x14ac:dyDescent="0.2">
      <c r="A320" s="8"/>
      <c r="B320" s="8"/>
      <c r="C320" s="8"/>
      <c r="D320" s="8"/>
      <c r="E320" s="8"/>
      <c r="F320" s="8"/>
      <c r="G320" s="8"/>
      <c r="H320" s="8"/>
      <c r="I320" s="8"/>
      <c r="J320" s="8"/>
      <c r="K320" s="8"/>
    </row>
    <row r="321" spans="1:11" ht="23.25" x14ac:dyDescent="0.2">
      <c r="A321" s="8"/>
      <c r="B321" s="32" t="s">
        <v>196</v>
      </c>
      <c r="C321" s="10"/>
      <c r="D321" s="10"/>
      <c r="E321" s="10"/>
      <c r="F321" s="10"/>
      <c r="G321" s="10"/>
      <c r="H321" s="10"/>
      <c r="I321" s="10"/>
      <c r="J321" s="10"/>
      <c r="K321" s="8"/>
    </row>
    <row r="322" spans="1:11" ht="18" customHeight="1" x14ac:dyDescent="0.2">
      <c r="A322" s="8"/>
      <c r="B322" s="8"/>
      <c r="C322" s="8"/>
      <c r="D322" s="8"/>
      <c r="E322" s="8"/>
      <c r="F322" s="8"/>
      <c r="G322" s="8"/>
      <c r="H322" s="8"/>
      <c r="I322" s="8"/>
      <c r="J322" s="8"/>
      <c r="K322" s="8"/>
    </row>
    <row r="323" spans="1:11" ht="18" customHeight="1" x14ac:dyDescent="0.2">
      <c r="A323" s="8"/>
      <c r="B323" s="83" t="s">
        <v>213</v>
      </c>
      <c r="C323" s="83"/>
      <c r="D323" s="83"/>
      <c r="E323" s="83"/>
      <c r="F323" s="83"/>
      <c r="G323" s="83"/>
      <c r="H323" s="83"/>
      <c r="I323" s="83"/>
      <c r="J323" s="83"/>
      <c r="K323" s="8"/>
    </row>
    <row r="324" spans="1:11" ht="18" customHeight="1" x14ac:dyDescent="0.2">
      <c r="A324" s="8"/>
      <c r="B324" s="83"/>
      <c r="C324" s="83"/>
      <c r="D324" s="83"/>
      <c r="E324" s="83"/>
      <c r="F324" s="83"/>
      <c r="G324" s="83"/>
      <c r="H324" s="83"/>
      <c r="I324" s="83"/>
      <c r="J324" s="83"/>
      <c r="K324" s="8"/>
    </row>
    <row r="325" spans="1:11" ht="18" customHeight="1" x14ac:dyDescent="0.2">
      <c r="A325" s="8"/>
      <c r="B325" s="83"/>
      <c r="C325" s="83"/>
      <c r="D325" s="83"/>
      <c r="E325" s="83"/>
      <c r="F325" s="83"/>
      <c r="G325" s="83"/>
      <c r="H325" s="83"/>
      <c r="I325" s="83"/>
      <c r="J325" s="83"/>
      <c r="K325" s="8"/>
    </row>
    <row r="326" spans="1:11" ht="18" customHeight="1" x14ac:dyDescent="0.2">
      <c r="A326" s="8"/>
      <c r="B326" s="8"/>
      <c r="C326" s="8"/>
      <c r="D326" s="8"/>
      <c r="E326" s="8"/>
      <c r="F326" s="8"/>
      <c r="G326" s="8"/>
      <c r="H326" s="8"/>
      <c r="I326" s="8"/>
      <c r="J326" s="8"/>
      <c r="K326" s="8"/>
    </row>
    <row r="327" spans="1:11" ht="18" customHeight="1" x14ac:dyDescent="0.2">
      <c r="A327" s="8"/>
      <c r="B327" s="11" t="s">
        <v>4</v>
      </c>
      <c r="C327" s="90" t="s">
        <v>203</v>
      </c>
      <c r="D327" s="91"/>
      <c r="E327" s="91"/>
      <c r="F327" s="91"/>
      <c r="G327" s="91"/>
      <c r="H327" s="92"/>
      <c r="I327" s="66"/>
      <c r="J327" s="8"/>
      <c r="K327" s="8"/>
    </row>
    <row r="328" spans="1:11" ht="18" customHeight="1" x14ac:dyDescent="0.2">
      <c r="A328" s="8"/>
      <c r="B328" s="8"/>
      <c r="C328" s="8"/>
      <c r="D328" s="8"/>
      <c r="E328" s="8"/>
      <c r="F328" s="8"/>
      <c r="G328" s="8"/>
      <c r="H328" s="8"/>
      <c r="I328" s="8"/>
      <c r="J328" s="8"/>
      <c r="K328" s="8"/>
    </row>
    <row r="329" spans="1:11" ht="18" customHeight="1" x14ac:dyDescent="0.2">
      <c r="A329" s="8"/>
      <c r="B329" s="11" t="s">
        <v>4</v>
      </c>
      <c r="C329" s="90" t="s">
        <v>204</v>
      </c>
      <c r="D329" s="91"/>
      <c r="E329" s="91"/>
      <c r="F329" s="91"/>
      <c r="G329" s="91"/>
      <c r="H329" s="92"/>
      <c r="I329" s="66"/>
      <c r="J329" s="8"/>
      <c r="K329" s="8"/>
    </row>
    <row r="330" spans="1:11" ht="18" customHeight="1" x14ac:dyDescent="0.2">
      <c r="A330" s="8"/>
      <c r="B330" s="8"/>
      <c r="C330" s="8"/>
      <c r="D330" s="8"/>
      <c r="E330" s="8"/>
      <c r="F330" s="8"/>
      <c r="G330" s="8"/>
      <c r="H330" s="8"/>
      <c r="I330" s="8"/>
      <c r="J330" s="8"/>
      <c r="K330" s="8"/>
    </row>
    <row r="331" spans="1:11" ht="18" customHeight="1" x14ac:dyDescent="0.2">
      <c r="A331" s="8"/>
      <c r="B331" s="11" t="s">
        <v>4</v>
      </c>
      <c r="C331" s="90" t="s">
        <v>246</v>
      </c>
      <c r="D331" s="91"/>
      <c r="E331" s="91"/>
      <c r="F331" s="91"/>
      <c r="G331" s="91"/>
      <c r="H331" s="92"/>
      <c r="I331" s="66"/>
      <c r="J331" s="8"/>
      <c r="K331" s="8"/>
    </row>
    <row r="332" spans="1:11" ht="18" customHeight="1" x14ac:dyDescent="0.2">
      <c r="A332" s="8"/>
      <c r="B332" s="8"/>
      <c r="C332" s="8"/>
      <c r="D332" s="8"/>
      <c r="E332" s="8"/>
      <c r="F332" s="8"/>
      <c r="G332" s="8"/>
      <c r="H332" s="8"/>
      <c r="I332" s="8"/>
      <c r="J332" s="8"/>
      <c r="K332" s="8"/>
    </row>
    <row r="333" spans="1:11" ht="18" customHeight="1" x14ac:dyDescent="0.2">
      <c r="A333" s="8"/>
      <c r="B333" s="8"/>
      <c r="C333" s="40" t="s">
        <v>201</v>
      </c>
      <c r="D333" s="40" t="s">
        <v>202</v>
      </c>
      <c r="E333" s="8"/>
      <c r="H333" s="8"/>
      <c r="I333" s="8"/>
      <c r="J333" s="8"/>
      <c r="K333" s="8"/>
    </row>
    <row r="334" spans="1:11" ht="18" customHeight="1" x14ac:dyDescent="0.2">
      <c r="A334" s="8"/>
      <c r="B334" s="8"/>
      <c r="C334" s="72">
        <v>300</v>
      </c>
      <c r="D334" s="72">
        <f>SUM(C$333:C334)</f>
        <v>300</v>
      </c>
      <c r="E334" s="8"/>
      <c r="F334" s="45" t="s">
        <v>65</v>
      </c>
      <c r="G334" s="19">
        <f>VLOOKUP(9E+99,D333:D338,1,TRUE)</f>
        <v>60</v>
      </c>
      <c r="H334" s="8"/>
      <c r="I334" s="8"/>
      <c r="J334" s="8"/>
      <c r="K334" s="8"/>
    </row>
    <row r="335" spans="1:11" ht="18" customHeight="1" x14ac:dyDescent="0.2">
      <c r="A335" s="8"/>
      <c r="B335" s="8"/>
      <c r="C335" s="72">
        <v>-240</v>
      </c>
      <c r="D335" s="72">
        <f>SUM(C$333:C335)</f>
        <v>60</v>
      </c>
      <c r="E335" s="8"/>
      <c r="F335" s="8"/>
      <c r="H335" s="8"/>
      <c r="I335" s="8"/>
      <c r="J335" s="8"/>
      <c r="K335" s="8"/>
    </row>
    <row r="336" spans="1:11" ht="18" customHeight="1" x14ac:dyDescent="0.2">
      <c r="A336" s="8"/>
      <c r="B336" s="8"/>
      <c r="C336" s="72"/>
      <c r="D336" s="72" t="s">
        <v>207</v>
      </c>
      <c r="E336" s="8"/>
      <c r="F336" s="45" t="s">
        <v>58</v>
      </c>
      <c r="G336" s="19">
        <f>INDEX( D333:D338, MATCH( 9E+99, D333:D338, 1) )</f>
        <v>60</v>
      </c>
      <c r="H336" s="8"/>
      <c r="I336" s="8"/>
      <c r="J336" s="8"/>
      <c r="K336" s="8"/>
    </row>
    <row r="337" spans="1:11" ht="18" customHeight="1" x14ac:dyDescent="0.2">
      <c r="A337" s="8"/>
      <c r="B337" s="8"/>
      <c r="C337" s="72"/>
      <c r="D337" s="72"/>
      <c r="E337" s="8"/>
      <c r="F337" s="8"/>
      <c r="G337" s="8"/>
      <c r="H337" s="8"/>
      <c r="I337" s="8"/>
      <c r="J337" s="8"/>
      <c r="K337" s="8"/>
    </row>
    <row r="338" spans="1:11" ht="18" customHeight="1" x14ac:dyDescent="0.2">
      <c r="A338" s="8"/>
      <c r="B338" s="8"/>
      <c r="C338" s="72"/>
      <c r="D338" s="72" t="e">
        <f>NA()</f>
        <v>#N/A</v>
      </c>
      <c r="E338" s="8"/>
      <c r="F338" s="45" t="s">
        <v>222</v>
      </c>
      <c r="G338" s="74">
        <f>LOOKUP( 42, 1 / ISNUMBER(D333:D338), D333:D338)</f>
        <v>60</v>
      </c>
      <c r="H338" s="8"/>
      <c r="I338" s="8"/>
      <c r="J338" s="8"/>
      <c r="K338" s="8"/>
    </row>
    <row r="339" spans="1:11" ht="18" customHeight="1" x14ac:dyDescent="0.2">
      <c r="A339" s="8"/>
      <c r="B339" s="8"/>
      <c r="C339" s="8"/>
      <c r="D339" s="8"/>
      <c r="E339" s="8"/>
      <c r="F339" s="8"/>
      <c r="G339" s="8"/>
      <c r="H339" s="8"/>
      <c r="I339" s="8"/>
      <c r="J339" s="8"/>
      <c r="K339" s="8"/>
    </row>
    <row r="340" spans="1:11" ht="18" customHeight="1" x14ac:dyDescent="0.2">
      <c r="A340" s="8"/>
      <c r="B340" s="21" t="s">
        <v>85</v>
      </c>
      <c r="C340" s="51" t="s">
        <v>205</v>
      </c>
      <c r="D340" s="8"/>
      <c r="E340" s="8"/>
      <c r="F340" s="8"/>
      <c r="G340" s="8"/>
      <c r="H340" s="8"/>
      <c r="I340" s="8"/>
      <c r="J340" s="8"/>
      <c r="K340" s="8"/>
    </row>
    <row r="341" spans="1:11" ht="18" customHeight="1" x14ac:dyDescent="0.2">
      <c r="A341" s="8"/>
      <c r="B341" s="8"/>
      <c r="C341" s="8"/>
      <c r="D341" s="8"/>
      <c r="E341" s="8"/>
      <c r="F341" s="8"/>
      <c r="G341" s="8"/>
      <c r="H341" s="8"/>
      <c r="I341" s="8"/>
      <c r="J341" s="8"/>
      <c r="K341" s="8"/>
    </row>
    <row r="342" spans="1:11" ht="18" customHeight="1" x14ac:dyDescent="0.2">
      <c r="A342" s="8"/>
      <c r="B342" s="8"/>
      <c r="C342" s="8"/>
      <c r="D342" s="8"/>
      <c r="E342" s="8"/>
      <c r="F342" s="8"/>
      <c r="G342" s="8"/>
      <c r="H342" s="8"/>
      <c r="I342" s="8"/>
      <c r="J342" s="8"/>
      <c r="K342" s="8"/>
    </row>
    <row r="343" spans="1:11" ht="23.25" x14ac:dyDescent="0.2">
      <c r="A343" s="8"/>
      <c r="B343" s="32" t="s">
        <v>197</v>
      </c>
      <c r="C343" s="10"/>
      <c r="D343" s="10"/>
      <c r="E343" s="10"/>
      <c r="F343" s="10"/>
      <c r="G343" s="10"/>
      <c r="H343" s="10"/>
      <c r="I343" s="10"/>
      <c r="J343" s="10"/>
      <c r="K343" s="8"/>
    </row>
    <row r="344" spans="1:11" ht="18" customHeight="1" x14ac:dyDescent="0.2">
      <c r="A344" s="8"/>
      <c r="B344" s="8"/>
      <c r="C344" s="8"/>
      <c r="D344" s="8"/>
      <c r="E344" s="8"/>
      <c r="F344" s="8"/>
      <c r="G344" s="8"/>
      <c r="H344" s="8"/>
      <c r="I344" s="8"/>
      <c r="J344" s="8"/>
      <c r="K344" s="8"/>
    </row>
    <row r="345" spans="1:11" ht="18" customHeight="1" x14ac:dyDescent="0.2">
      <c r="A345" s="8"/>
      <c r="B345" s="83" t="s">
        <v>214</v>
      </c>
      <c r="C345" s="83"/>
      <c r="D345" s="83"/>
      <c r="E345" s="83"/>
      <c r="F345" s="83"/>
      <c r="G345" s="83"/>
      <c r="H345" s="83"/>
      <c r="I345" s="83"/>
      <c r="J345" s="83"/>
      <c r="K345" s="8"/>
    </row>
    <row r="346" spans="1:11" ht="18" customHeight="1" x14ac:dyDescent="0.2">
      <c r="A346" s="8"/>
      <c r="B346" s="83"/>
      <c r="C346" s="83"/>
      <c r="D346" s="83"/>
      <c r="E346" s="83"/>
      <c r="F346" s="83"/>
      <c r="G346" s="83"/>
      <c r="H346" s="83"/>
      <c r="I346" s="83"/>
      <c r="J346" s="83"/>
      <c r="K346" s="8"/>
    </row>
    <row r="347" spans="1:11" ht="18" customHeight="1" x14ac:dyDescent="0.2">
      <c r="A347" s="8"/>
      <c r="B347" s="83"/>
      <c r="C347" s="83"/>
      <c r="D347" s="83"/>
      <c r="E347" s="83"/>
      <c r="F347" s="83"/>
      <c r="G347" s="83"/>
      <c r="H347" s="83"/>
      <c r="I347" s="83"/>
      <c r="J347" s="83"/>
      <c r="K347" s="8"/>
    </row>
    <row r="348" spans="1:11" ht="18" customHeight="1" x14ac:dyDescent="0.2">
      <c r="A348" s="8"/>
      <c r="B348" s="83"/>
      <c r="C348" s="83"/>
      <c r="D348" s="83"/>
      <c r="E348" s="83"/>
      <c r="F348" s="83"/>
      <c r="G348" s="83"/>
      <c r="H348" s="83"/>
      <c r="I348" s="83"/>
      <c r="J348" s="83"/>
      <c r="K348" s="8"/>
    </row>
    <row r="349" spans="1:11" ht="18" customHeight="1" x14ac:dyDescent="0.2">
      <c r="A349" s="8"/>
      <c r="B349" s="8"/>
      <c r="C349" s="8"/>
      <c r="D349" s="8"/>
      <c r="E349" s="8"/>
      <c r="F349" s="8"/>
      <c r="G349" s="8"/>
      <c r="H349" s="8"/>
      <c r="I349" s="8"/>
      <c r="J349" s="8"/>
      <c r="K349" s="8"/>
    </row>
    <row r="350" spans="1:11" ht="18" customHeight="1" x14ac:dyDescent="0.2">
      <c r="A350" s="8"/>
      <c r="B350" s="11" t="s">
        <v>4</v>
      </c>
      <c r="C350" s="90" t="s">
        <v>211</v>
      </c>
      <c r="D350" s="91"/>
      <c r="E350" s="91"/>
      <c r="F350" s="91"/>
      <c r="G350" s="91"/>
      <c r="H350" s="92"/>
      <c r="I350" s="66"/>
      <c r="J350" s="8"/>
      <c r="K350" s="8"/>
    </row>
    <row r="351" spans="1:11" ht="18" customHeight="1" x14ac:dyDescent="0.2">
      <c r="A351" s="8"/>
      <c r="B351" s="8"/>
      <c r="C351" s="8"/>
      <c r="D351" s="8"/>
      <c r="E351" s="8"/>
      <c r="F351" s="8"/>
      <c r="G351" s="8"/>
      <c r="H351" s="8"/>
      <c r="I351" s="8"/>
      <c r="J351" s="8"/>
      <c r="K351" s="8"/>
    </row>
    <row r="352" spans="1:11" ht="18" customHeight="1" x14ac:dyDescent="0.2">
      <c r="A352" s="8"/>
      <c r="B352" s="11" t="s">
        <v>4</v>
      </c>
      <c r="C352" s="90" t="s">
        <v>210</v>
      </c>
      <c r="D352" s="91"/>
      <c r="E352" s="91"/>
      <c r="F352" s="91"/>
      <c r="G352" s="91"/>
      <c r="H352" s="92"/>
      <c r="I352" s="66"/>
      <c r="J352" s="8"/>
      <c r="K352" s="8"/>
    </row>
    <row r="353" spans="1:11" ht="18" customHeight="1" x14ac:dyDescent="0.2">
      <c r="A353" s="8"/>
      <c r="B353" s="8"/>
      <c r="C353" s="8"/>
      <c r="D353" s="8"/>
      <c r="E353" s="8"/>
      <c r="F353" s="8"/>
      <c r="G353" s="8"/>
      <c r="H353" s="8"/>
      <c r="I353" s="8"/>
      <c r="J353" s="8"/>
      <c r="K353" s="8"/>
    </row>
    <row r="354" spans="1:11" ht="18" customHeight="1" x14ac:dyDescent="0.2">
      <c r="A354" s="8"/>
      <c r="B354" s="11" t="s">
        <v>4</v>
      </c>
      <c r="C354" s="90" t="s">
        <v>245</v>
      </c>
      <c r="D354" s="91"/>
      <c r="E354" s="91"/>
      <c r="F354" s="91"/>
      <c r="G354" s="91"/>
      <c r="H354" s="92"/>
      <c r="I354" s="66"/>
      <c r="J354" s="8"/>
      <c r="K354" s="8"/>
    </row>
    <row r="355" spans="1:11" ht="18" customHeight="1" x14ac:dyDescent="0.2">
      <c r="A355" s="8"/>
      <c r="B355" s="8"/>
      <c r="C355" s="8"/>
      <c r="D355" s="8"/>
      <c r="E355" s="8"/>
      <c r="F355" s="8"/>
      <c r="G355" s="8"/>
      <c r="H355" s="8"/>
      <c r="I355" s="8"/>
      <c r="J355" s="8"/>
      <c r="K355" s="8"/>
    </row>
    <row r="356" spans="1:11" ht="18" customHeight="1" x14ac:dyDescent="0.2">
      <c r="A356" s="8"/>
      <c r="B356" s="8"/>
      <c r="D356" s="40" t="s">
        <v>212</v>
      </c>
      <c r="E356" s="8"/>
      <c r="F356" s="8"/>
      <c r="I356" s="8"/>
      <c r="J356" s="8"/>
      <c r="K356" s="8"/>
    </row>
    <row r="357" spans="1:11" ht="18" customHeight="1" x14ac:dyDescent="0.2">
      <c r="A357" s="8"/>
      <c r="B357" s="8"/>
      <c r="D357" s="73" t="s">
        <v>208</v>
      </c>
      <c r="E357" s="8"/>
      <c r="F357" s="45" t="s">
        <v>65</v>
      </c>
      <c r="G357" s="74" t="str">
        <f>VLOOKUP( "🗿", D356:D361, 1, TRUE)</f>
        <v>Ω</v>
      </c>
      <c r="I357" s="8"/>
      <c r="J357" s="8"/>
      <c r="K357" s="8"/>
    </row>
    <row r="358" spans="1:11" ht="18" customHeight="1" x14ac:dyDescent="0.2">
      <c r="A358" s="8"/>
      <c r="B358" s="8"/>
      <c r="D358" s="73" t="s">
        <v>209</v>
      </c>
      <c r="E358" s="8"/>
      <c r="F358" s="8"/>
      <c r="G358" s="8"/>
      <c r="H358" s="8"/>
      <c r="I358" s="8"/>
      <c r="J358" s="8"/>
      <c r="K358" s="8"/>
    </row>
    <row r="359" spans="1:11" ht="18" customHeight="1" x14ac:dyDescent="0.2">
      <c r="A359" s="8"/>
      <c r="B359" s="8"/>
      <c r="D359" s="73" t="s">
        <v>206</v>
      </c>
      <c r="E359" s="8"/>
      <c r="F359" s="45" t="s">
        <v>58</v>
      </c>
      <c r="G359" s="74" t="str">
        <f>INDEX( D356:D361, MATCH( "🗿", D356:D361,1) )</f>
        <v>Ω</v>
      </c>
      <c r="H359" s="74" t="str">
        <f>INDEX( D356:D361, MATCH( "*", D356:D361,-1) )</f>
        <v>Ω</v>
      </c>
      <c r="I359" s="8"/>
      <c r="J359" s="8"/>
      <c r="K359" s="8"/>
    </row>
    <row r="360" spans="1:11" ht="18" customHeight="1" x14ac:dyDescent="0.2">
      <c r="A360" s="8"/>
      <c r="B360" s="8"/>
      <c r="D360" s="73">
        <v>5000</v>
      </c>
      <c r="E360" s="8"/>
      <c r="H360" s="8"/>
      <c r="I360" s="8"/>
      <c r="J360" s="8"/>
      <c r="K360" s="8"/>
    </row>
    <row r="361" spans="1:11" ht="18" customHeight="1" x14ac:dyDescent="0.2">
      <c r="A361" s="8"/>
      <c r="B361" s="8"/>
      <c r="D361" s="73" t="e">
        <f>NA()</f>
        <v>#N/A</v>
      </c>
      <c r="E361" s="8"/>
      <c r="F361" s="45" t="s">
        <v>222</v>
      </c>
      <c r="G361" s="74" t="str">
        <f>LOOKUP( 42, 1 / ISTEXT(D356:D361), D356:D361)</f>
        <v>Ω</v>
      </c>
      <c r="H361" s="8"/>
      <c r="I361" s="8"/>
      <c r="J361" s="8"/>
      <c r="K361" s="8"/>
    </row>
    <row r="362" spans="1:11" ht="18" customHeight="1" x14ac:dyDescent="0.2">
      <c r="A362" s="8"/>
      <c r="B362" s="8"/>
      <c r="C362" s="8"/>
      <c r="D362" s="8"/>
      <c r="E362" s="8"/>
      <c r="F362" s="8"/>
      <c r="G362" s="8"/>
      <c r="H362" s="8"/>
      <c r="I362" s="8"/>
      <c r="J362" s="8"/>
      <c r="K362" s="8"/>
    </row>
    <row r="363" spans="1:11" ht="18" customHeight="1" x14ac:dyDescent="0.2">
      <c r="A363" s="8"/>
      <c r="B363" s="83" t="s">
        <v>249</v>
      </c>
      <c r="C363" s="83"/>
      <c r="D363" s="83"/>
      <c r="E363" s="83"/>
      <c r="F363" s="83"/>
      <c r="G363" s="83"/>
      <c r="H363" s="83"/>
      <c r="I363" s="83"/>
      <c r="J363" s="83"/>
      <c r="K363" s="8"/>
    </row>
    <row r="364" spans="1:11" ht="18" customHeight="1" x14ac:dyDescent="0.2">
      <c r="A364" s="8"/>
      <c r="B364" s="83"/>
      <c r="C364" s="83"/>
      <c r="D364" s="83"/>
      <c r="E364" s="83"/>
      <c r="F364" s="83"/>
      <c r="G364" s="83"/>
      <c r="H364" s="83"/>
      <c r="I364" s="83"/>
      <c r="J364" s="83"/>
      <c r="K364" s="8"/>
    </row>
    <row r="365" spans="1:11" ht="18" customHeight="1" x14ac:dyDescent="0.2">
      <c r="A365" s="8"/>
      <c r="B365" s="8"/>
      <c r="C365" s="8"/>
      <c r="D365" s="8"/>
      <c r="E365" s="8"/>
      <c r="F365" s="8"/>
      <c r="G365" s="8"/>
      <c r="H365" s="8"/>
      <c r="I365" s="8"/>
      <c r="J365" s="8"/>
      <c r="K365" s="8"/>
    </row>
    <row r="366" spans="1:11" ht="18" customHeight="1" x14ac:dyDescent="0.2">
      <c r="A366" s="8"/>
      <c r="B366" s="21" t="s">
        <v>215</v>
      </c>
      <c r="C366" s="51" t="s">
        <v>216</v>
      </c>
      <c r="D366" s="8"/>
      <c r="E366" s="8"/>
      <c r="F366" s="8"/>
      <c r="G366" s="8"/>
      <c r="H366" s="8"/>
      <c r="I366" s="8"/>
      <c r="J366" s="8"/>
      <c r="K366" s="8"/>
    </row>
    <row r="367" spans="1:11" ht="18" customHeight="1" x14ac:dyDescent="0.2">
      <c r="A367" s="8"/>
      <c r="B367" s="8"/>
      <c r="C367" s="8"/>
      <c r="D367" s="8"/>
      <c r="E367" s="8"/>
      <c r="F367" s="8"/>
      <c r="G367" s="8"/>
      <c r="H367" s="8"/>
      <c r="I367" s="8"/>
      <c r="J367" s="8"/>
      <c r="K367" s="8"/>
    </row>
    <row r="368" spans="1:11" ht="18" customHeight="1" x14ac:dyDescent="0.2">
      <c r="A368" s="8"/>
      <c r="B368" s="8"/>
      <c r="C368" s="8"/>
      <c r="D368" s="8"/>
      <c r="E368" s="8"/>
      <c r="F368" s="8"/>
      <c r="G368" s="8"/>
      <c r="H368" s="8"/>
      <c r="I368" s="8"/>
      <c r="J368" s="8"/>
      <c r="K368" s="8"/>
    </row>
    <row r="369" spans="1:11" ht="23.25" x14ac:dyDescent="0.2">
      <c r="A369" s="8"/>
      <c r="B369" s="32" t="s">
        <v>219</v>
      </c>
      <c r="C369" s="10"/>
      <c r="D369" s="10"/>
      <c r="E369" s="10"/>
      <c r="F369" s="10"/>
      <c r="G369" s="10"/>
      <c r="H369" s="10"/>
      <c r="I369" s="10"/>
      <c r="J369" s="10"/>
      <c r="K369" s="8"/>
    </row>
    <row r="370" spans="1:11" ht="18" customHeight="1" x14ac:dyDescent="0.2">
      <c r="A370" s="8"/>
      <c r="B370" s="8"/>
      <c r="C370" s="8"/>
      <c r="D370" s="8"/>
      <c r="E370" s="8"/>
      <c r="F370" s="8"/>
      <c r="G370" s="8"/>
      <c r="H370" s="8"/>
      <c r="I370" s="8"/>
      <c r="J370" s="8"/>
      <c r="K370" s="8"/>
    </row>
    <row r="371" spans="1:11" ht="18" customHeight="1" x14ac:dyDescent="0.2">
      <c r="A371" s="8"/>
      <c r="B371" s="83" t="s">
        <v>220</v>
      </c>
      <c r="C371" s="83"/>
      <c r="D371" s="83"/>
      <c r="E371" s="83"/>
      <c r="F371" s="83"/>
      <c r="G371" s="83"/>
      <c r="H371" s="83"/>
      <c r="I371" s="83"/>
      <c r="J371" s="83"/>
      <c r="K371" s="8"/>
    </row>
    <row r="372" spans="1:11" ht="18" customHeight="1" x14ac:dyDescent="0.2">
      <c r="A372" s="8"/>
      <c r="B372" s="83"/>
      <c r="C372" s="83"/>
      <c r="D372" s="83"/>
      <c r="E372" s="83"/>
      <c r="F372" s="83"/>
      <c r="G372" s="83"/>
      <c r="H372" s="83"/>
      <c r="I372" s="83"/>
      <c r="J372" s="83"/>
      <c r="K372" s="8"/>
    </row>
    <row r="373" spans="1:11" ht="18" customHeight="1" x14ac:dyDescent="0.2">
      <c r="A373" s="8"/>
      <c r="B373" s="8"/>
      <c r="C373" s="8"/>
      <c r="D373" s="8"/>
      <c r="E373" s="8"/>
      <c r="F373" s="8"/>
      <c r="G373" s="8"/>
      <c r="H373" s="8"/>
      <c r="I373" s="8"/>
      <c r="J373" s="8"/>
      <c r="K373" s="8"/>
    </row>
    <row r="374" spans="1:11" ht="18" customHeight="1" x14ac:dyDescent="0.2">
      <c r="A374" s="8"/>
      <c r="B374" s="11" t="s">
        <v>4</v>
      </c>
      <c r="C374" s="84" t="s">
        <v>221</v>
      </c>
      <c r="D374" s="85"/>
      <c r="E374" s="85"/>
      <c r="F374" s="85"/>
      <c r="G374" s="85"/>
      <c r="H374" s="86"/>
      <c r="I374" s="66"/>
      <c r="J374" s="8"/>
      <c r="K374" s="8"/>
    </row>
    <row r="375" spans="1:11" ht="18" customHeight="1" x14ac:dyDescent="0.2">
      <c r="A375" s="8"/>
      <c r="B375" s="8"/>
      <c r="C375" s="87"/>
      <c r="D375" s="88"/>
      <c r="E375" s="88"/>
      <c r="F375" s="88"/>
      <c r="G375" s="88"/>
      <c r="H375" s="89"/>
      <c r="I375" s="8"/>
      <c r="J375" s="8"/>
      <c r="K375" s="8"/>
    </row>
    <row r="376" spans="1:11" ht="18" customHeight="1" x14ac:dyDescent="0.2">
      <c r="A376" s="8"/>
      <c r="B376" s="8"/>
      <c r="C376" s="8"/>
      <c r="D376" s="8"/>
      <c r="E376" s="8"/>
      <c r="F376" s="8"/>
      <c r="G376" s="8"/>
      <c r="H376" s="8"/>
      <c r="I376" s="8"/>
      <c r="J376" s="8"/>
      <c r="K376" s="8"/>
    </row>
    <row r="377" spans="1:11" ht="18" customHeight="1" x14ac:dyDescent="0.2">
      <c r="A377" s="8"/>
      <c r="B377" s="83" t="s">
        <v>224</v>
      </c>
      <c r="C377" s="83"/>
      <c r="D377" s="83"/>
      <c r="E377" s="83"/>
      <c r="F377" s="83"/>
      <c r="G377" s="83"/>
      <c r="H377" s="83"/>
      <c r="I377" s="83"/>
      <c r="J377" s="83"/>
      <c r="K377" s="8"/>
    </row>
    <row r="378" spans="1:11" ht="18" customHeight="1" x14ac:dyDescent="0.2">
      <c r="A378" s="8"/>
      <c r="B378" s="83"/>
      <c r="C378" s="83"/>
      <c r="D378" s="83"/>
      <c r="E378" s="83"/>
      <c r="F378" s="83"/>
      <c r="G378" s="83"/>
      <c r="H378" s="83"/>
      <c r="I378" s="83"/>
      <c r="J378" s="83"/>
      <c r="K378" s="8"/>
    </row>
    <row r="379" spans="1:11" ht="18" customHeight="1" x14ac:dyDescent="0.2">
      <c r="A379" s="8"/>
      <c r="B379" s="83"/>
      <c r="C379" s="83"/>
      <c r="D379" s="83"/>
      <c r="E379" s="83"/>
      <c r="F379" s="83"/>
      <c r="G379" s="83"/>
      <c r="H379" s="83"/>
      <c r="I379" s="83"/>
      <c r="J379" s="83"/>
      <c r="K379" s="8"/>
    </row>
    <row r="380" spans="1:11" ht="18" customHeight="1" x14ac:dyDescent="0.2">
      <c r="A380" s="8"/>
      <c r="B380" s="8"/>
      <c r="C380" s="8"/>
      <c r="D380" s="8"/>
      <c r="E380" s="8"/>
      <c r="F380" s="8"/>
      <c r="G380" s="8"/>
      <c r="H380" s="8"/>
      <c r="I380" s="8"/>
      <c r="J380" s="8"/>
      <c r="K380" s="8"/>
    </row>
    <row r="381" spans="1:11" ht="18" customHeight="1" x14ac:dyDescent="0.2">
      <c r="A381" s="8"/>
      <c r="B381" s="11" t="s">
        <v>4</v>
      </c>
      <c r="C381" s="90" t="s">
        <v>225</v>
      </c>
      <c r="D381" s="91"/>
      <c r="E381" s="91"/>
      <c r="F381" s="91"/>
      <c r="G381" s="91"/>
      <c r="H381" s="92"/>
      <c r="I381" s="66"/>
      <c r="J381" s="8"/>
      <c r="K381" s="8"/>
    </row>
    <row r="382" spans="1:11" ht="18" customHeight="1" x14ac:dyDescent="0.2">
      <c r="A382" s="8"/>
      <c r="B382" s="8"/>
      <c r="C382" s="8"/>
      <c r="D382" s="8"/>
      <c r="E382" s="8"/>
      <c r="F382" s="8"/>
      <c r="G382" s="8"/>
      <c r="H382" s="8"/>
      <c r="I382" s="8"/>
      <c r="J382" s="8"/>
      <c r="K382" s="8"/>
    </row>
    <row r="383" spans="1:11" ht="18" customHeight="1" x14ac:dyDescent="0.2">
      <c r="A383" s="8"/>
      <c r="B383" s="83" t="s">
        <v>226</v>
      </c>
      <c r="C383" s="83"/>
      <c r="D383" s="83"/>
      <c r="E383" s="83"/>
      <c r="F383" s="83"/>
      <c r="G383" s="83"/>
      <c r="H383" s="83"/>
      <c r="I383" s="83"/>
      <c r="J383" s="83"/>
      <c r="K383" s="8"/>
    </row>
    <row r="384" spans="1:11" ht="18" customHeight="1" x14ac:dyDescent="0.2">
      <c r="A384" s="8"/>
      <c r="B384" s="83"/>
      <c r="C384" s="83"/>
      <c r="D384" s="83"/>
      <c r="E384" s="83"/>
      <c r="F384" s="83"/>
      <c r="G384" s="83"/>
      <c r="H384" s="83"/>
      <c r="I384" s="83"/>
      <c r="J384" s="83"/>
      <c r="K384" s="8"/>
    </row>
    <row r="385" spans="1:11" ht="18" customHeight="1" x14ac:dyDescent="0.2">
      <c r="A385" s="8"/>
      <c r="B385" s="83"/>
      <c r="C385" s="83"/>
      <c r="D385" s="83"/>
      <c r="E385" s="83"/>
      <c r="F385" s="83"/>
      <c r="G385" s="83"/>
      <c r="H385" s="83"/>
      <c r="I385" s="83"/>
      <c r="J385" s="83"/>
      <c r="K385" s="8"/>
    </row>
    <row r="386" spans="1:11" ht="18" customHeight="1" x14ac:dyDescent="0.2">
      <c r="A386" s="8"/>
      <c r="B386" s="8"/>
      <c r="C386" s="8"/>
      <c r="D386" s="8"/>
      <c r="G386" s="8"/>
      <c r="H386" s="8"/>
      <c r="I386" s="8"/>
      <c r="J386" s="8"/>
      <c r="K386" s="8"/>
    </row>
    <row r="387" spans="1:11" ht="18" customHeight="1" x14ac:dyDescent="0.2">
      <c r="A387" s="8"/>
      <c r="C387" s="40" t="s">
        <v>212</v>
      </c>
      <c r="D387" s="8"/>
      <c r="I387" s="8"/>
      <c r="J387" s="8"/>
      <c r="K387" s="8"/>
    </row>
    <row r="388" spans="1:11" ht="18" customHeight="1" x14ac:dyDescent="0.2">
      <c r="A388" s="8"/>
      <c r="B388" s="76"/>
      <c r="C388" s="73">
        <v>1</v>
      </c>
      <c r="D388" s="8"/>
      <c r="E388" s="45" t="s">
        <v>222</v>
      </c>
      <c r="F388" s="74">
        <f>LOOKUP(42,1/NOT(ISBLANK(C387:C392)),C387:C392)</f>
        <v>32</v>
      </c>
      <c r="H388" s="8"/>
      <c r="I388" s="8"/>
      <c r="J388" s="8"/>
      <c r="K388" s="8"/>
    </row>
    <row r="389" spans="1:11" ht="18" customHeight="1" x14ac:dyDescent="0.2">
      <c r="A389" s="8"/>
      <c r="B389" s="75"/>
      <c r="C389" s="73" t="e">
        <f>NA()</f>
        <v>#N/A</v>
      </c>
      <c r="D389" s="8"/>
      <c r="E389" s="8"/>
      <c r="F389" s="8"/>
      <c r="I389" s="8"/>
      <c r="J389" s="8"/>
      <c r="K389" s="8"/>
    </row>
    <row r="390" spans="1:11" ht="18" customHeight="1" x14ac:dyDescent="0.2">
      <c r="A390" s="8"/>
      <c r="C390" s="73">
        <v>32</v>
      </c>
      <c r="D390" s="8"/>
      <c r="E390" s="45" t="s">
        <v>58</v>
      </c>
      <c r="F390" s="74">
        <f>INDEX( C387:C392, MAX( MATCH( "🗿", C387:C392, 1), MATCH(9E+100, C387:C392,1) ) )</f>
        <v>32</v>
      </c>
      <c r="H390" s="8"/>
      <c r="I390" s="8"/>
      <c r="J390" s="8"/>
      <c r="K390" s="8"/>
    </row>
    <row r="391" spans="1:11" ht="18" customHeight="1" x14ac:dyDescent="0.2">
      <c r="A391" s="8"/>
      <c r="B391" s="75"/>
      <c r="C391" s="73"/>
      <c r="D391" s="8"/>
      <c r="E391" s="8"/>
      <c r="H391" s="8"/>
      <c r="I391" s="8"/>
      <c r="J391" s="8"/>
      <c r="K391" s="8"/>
    </row>
    <row r="392" spans="1:11" ht="18" customHeight="1" x14ac:dyDescent="0.2">
      <c r="A392" s="8"/>
      <c r="C392" s="73"/>
      <c r="D392" s="8"/>
      <c r="E392" s="8"/>
      <c r="F392" s="8"/>
      <c r="G392" s="8"/>
      <c r="H392" s="8"/>
      <c r="I392" s="8"/>
      <c r="J392" s="8"/>
      <c r="K392" s="8"/>
    </row>
    <row r="393" spans="1:11" ht="18" customHeight="1" x14ac:dyDescent="0.2">
      <c r="A393" s="8"/>
      <c r="B393" s="8"/>
      <c r="C393" s="8"/>
      <c r="D393" s="8"/>
      <c r="E393" s="8"/>
      <c r="F393" s="8"/>
      <c r="G393" s="8"/>
      <c r="H393" s="8"/>
      <c r="I393" s="8"/>
      <c r="J393" s="8"/>
      <c r="K393" s="8"/>
    </row>
    <row r="394" spans="1:11" ht="18" customHeight="1" x14ac:dyDescent="0.2">
      <c r="A394" s="8"/>
      <c r="B394" s="8"/>
      <c r="C394" s="8"/>
      <c r="D394" s="8"/>
      <c r="E394" s="8"/>
      <c r="F394" s="8"/>
      <c r="G394" s="8"/>
      <c r="H394" s="8"/>
      <c r="I394" s="8"/>
      <c r="J394" s="8"/>
      <c r="K394" s="8"/>
    </row>
    <row r="395" spans="1:11" ht="23.25" x14ac:dyDescent="0.2">
      <c r="A395" s="8"/>
      <c r="B395" s="32" t="s">
        <v>247</v>
      </c>
      <c r="C395" s="10"/>
      <c r="D395" s="10"/>
      <c r="E395" s="10"/>
      <c r="F395" s="10"/>
      <c r="G395" s="10"/>
      <c r="H395" s="10"/>
      <c r="I395" s="10"/>
      <c r="J395" s="10"/>
      <c r="K395" s="8"/>
    </row>
    <row r="396" spans="1:11" ht="18" customHeight="1" x14ac:dyDescent="0.2">
      <c r="A396" s="8"/>
      <c r="B396" s="8"/>
      <c r="C396" s="8"/>
      <c r="D396" s="8"/>
      <c r="E396" s="8"/>
      <c r="F396" s="8"/>
      <c r="G396" s="8"/>
      <c r="H396" s="8"/>
      <c r="I396" s="8"/>
      <c r="J396" s="8"/>
      <c r="K396" s="8"/>
    </row>
    <row r="397" spans="1:11" ht="18" customHeight="1" x14ac:dyDescent="0.2">
      <c r="A397" s="8"/>
      <c r="B397" s="83" t="s">
        <v>227</v>
      </c>
      <c r="C397" s="83"/>
      <c r="D397" s="83"/>
      <c r="E397" s="83"/>
      <c r="F397" s="83"/>
      <c r="G397" s="83"/>
      <c r="H397" s="83"/>
      <c r="I397" s="83"/>
      <c r="J397" s="83"/>
      <c r="K397" s="8"/>
    </row>
    <row r="398" spans="1:11" ht="18" customHeight="1" x14ac:dyDescent="0.2">
      <c r="A398" s="8"/>
      <c r="B398" s="83"/>
      <c r="C398" s="83"/>
      <c r="D398" s="83"/>
      <c r="E398" s="83"/>
      <c r="F398" s="83"/>
      <c r="G398" s="83"/>
      <c r="H398" s="83"/>
      <c r="I398" s="83"/>
      <c r="J398" s="83"/>
      <c r="K398" s="8"/>
    </row>
    <row r="399" spans="1:11" ht="18" customHeight="1" x14ac:dyDescent="0.2">
      <c r="A399" s="8"/>
      <c r="B399" s="8"/>
      <c r="C399" s="8"/>
      <c r="D399" s="8"/>
      <c r="E399" s="8"/>
      <c r="H399" s="8"/>
      <c r="I399" s="8"/>
      <c r="J399" s="8"/>
      <c r="K399" s="8"/>
    </row>
    <row r="400" spans="1:11" ht="18" customHeight="1" x14ac:dyDescent="0.2">
      <c r="A400" s="8"/>
      <c r="C400" s="40" t="s">
        <v>212</v>
      </c>
      <c r="D400" s="8"/>
      <c r="E400" s="45" t="s">
        <v>222</v>
      </c>
      <c r="F400" s="74" t="str">
        <f>LOOKUP(42,1/(C400:C405&lt;&gt;""),C400:C405)</f>
        <v>abc</v>
      </c>
      <c r="J400" s="8"/>
      <c r="K400" s="8"/>
    </row>
    <row r="401" spans="1:11" ht="18" customHeight="1" x14ac:dyDescent="0.2">
      <c r="A401" s="8"/>
      <c r="B401" s="76"/>
      <c r="C401" s="73">
        <v>1</v>
      </c>
      <c r="D401" s="8"/>
      <c r="J401" s="8"/>
      <c r="K401" s="8"/>
    </row>
    <row r="402" spans="1:11" ht="18" customHeight="1" x14ac:dyDescent="0.2">
      <c r="A402" s="8"/>
      <c r="B402" s="75"/>
      <c r="C402" s="73" t="e">
        <f>NA()</f>
        <v>#N/A</v>
      </c>
      <c r="D402" s="8"/>
      <c r="E402" s="45" t="s">
        <v>228</v>
      </c>
      <c r="F402" s="74">
        <f>LOOKUP( 42, 1 / (C400:C405&lt;&gt;""), ROW(C400:C405)-ROW(C400)+1 )</f>
        <v>4</v>
      </c>
      <c r="J402" s="8"/>
    </row>
    <row r="403" spans="1:11" ht="18" customHeight="1" x14ac:dyDescent="0.2">
      <c r="A403" s="8"/>
      <c r="C403" s="73" t="s">
        <v>217</v>
      </c>
      <c r="D403" s="8"/>
      <c r="J403" s="8"/>
    </row>
    <row r="404" spans="1:11" ht="18" customHeight="1" x14ac:dyDescent="0.2">
      <c r="A404" s="8"/>
      <c r="C404" s="73" t="str">
        <f>""</f>
        <v/>
      </c>
      <c r="D404" s="77" t="s">
        <v>218</v>
      </c>
      <c r="J404" s="8"/>
    </row>
    <row r="405" spans="1:11" ht="18" customHeight="1" x14ac:dyDescent="0.2">
      <c r="A405" s="8"/>
      <c r="C405" s="73"/>
      <c r="D405" s="8"/>
      <c r="H405" s="8"/>
      <c r="I405" s="8"/>
      <c r="J405" s="8"/>
      <c r="K405" s="8"/>
    </row>
    <row r="406" spans="1:11" ht="18" customHeight="1" x14ac:dyDescent="0.2">
      <c r="A406" s="8"/>
      <c r="B406" s="8"/>
      <c r="C406" s="8"/>
      <c r="D406" s="8"/>
      <c r="G406" s="8"/>
      <c r="H406" s="8"/>
      <c r="I406" s="8"/>
      <c r="J406" s="8"/>
      <c r="K406" s="8"/>
    </row>
    <row r="407" spans="1:11" ht="18" customHeight="1" x14ac:dyDescent="0.2">
      <c r="A407" s="8"/>
      <c r="B407" s="11" t="s">
        <v>4</v>
      </c>
      <c r="C407" s="90" t="s">
        <v>223</v>
      </c>
      <c r="D407" s="91"/>
      <c r="E407" s="91"/>
      <c r="F407" s="91"/>
      <c r="G407" s="91"/>
      <c r="H407" s="92"/>
      <c r="I407" s="66"/>
      <c r="J407" s="8"/>
      <c r="K407" s="8"/>
    </row>
    <row r="408" spans="1:11" ht="18" customHeight="1" x14ac:dyDescent="0.2">
      <c r="A408" s="8"/>
      <c r="B408" s="8"/>
      <c r="C408" s="8"/>
      <c r="D408" s="8"/>
      <c r="E408" s="8"/>
      <c r="F408" s="8"/>
      <c r="G408" s="8"/>
      <c r="H408" s="8"/>
      <c r="I408" s="8"/>
      <c r="J408" s="8"/>
      <c r="K408" s="8"/>
    </row>
    <row r="409" spans="1:11" ht="18" customHeight="1" x14ac:dyDescent="0.2">
      <c r="A409" s="8"/>
      <c r="B409" s="8" t="s">
        <v>230</v>
      </c>
      <c r="C409" s="8"/>
      <c r="D409" s="8"/>
      <c r="E409" s="8"/>
      <c r="F409" s="8"/>
      <c r="G409" s="8"/>
      <c r="H409" s="8"/>
      <c r="I409" s="8"/>
      <c r="J409" s="8"/>
      <c r="K409" s="8"/>
    </row>
    <row r="410" spans="1:11" ht="18" customHeight="1" x14ac:dyDescent="0.2">
      <c r="A410" s="8"/>
      <c r="B410" s="8"/>
      <c r="C410" s="8"/>
      <c r="D410" s="8"/>
      <c r="E410" s="8"/>
      <c r="F410" s="8"/>
      <c r="G410" s="8"/>
      <c r="H410" s="8"/>
      <c r="I410" s="8"/>
      <c r="J410" s="8"/>
      <c r="K410" s="8"/>
    </row>
    <row r="411" spans="1:11" ht="18" customHeight="1" x14ac:dyDescent="0.2">
      <c r="A411" s="8"/>
      <c r="B411" s="11" t="s">
        <v>4</v>
      </c>
      <c r="C411" s="84" t="s">
        <v>229</v>
      </c>
      <c r="D411" s="85"/>
      <c r="E411" s="85"/>
      <c r="F411" s="85"/>
      <c r="G411" s="85"/>
      <c r="H411" s="86"/>
      <c r="I411" s="66"/>
      <c r="J411" s="8"/>
      <c r="K411" s="8"/>
    </row>
    <row r="412" spans="1:11" ht="18" customHeight="1" x14ac:dyDescent="0.2">
      <c r="A412" s="8"/>
      <c r="B412" s="8"/>
      <c r="C412" s="87"/>
      <c r="D412" s="88"/>
      <c r="E412" s="88"/>
      <c r="F412" s="88"/>
      <c r="G412" s="88"/>
      <c r="H412" s="89"/>
      <c r="I412" s="8"/>
      <c r="J412" s="8"/>
      <c r="K412" s="8"/>
    </row>
    <row r="413" spans="1:11" ht="18" customHeight="1" x14ac:dyDescent="0.2">
      <c r="A413" s="8"/>
      <c r="B413" s="8"/>
      <c r="C413" s="8"/>
      <c r="D413" s="8"/>
      <c r="E413" s="8"/>
      <c r="F413" s="8"/>
      <c r="G413" s="8"/>
      <c r="H413" s="8"/>
      <c r="I413" s="8"/>
      <c r="J413" s="8"/>
      <c r="K413" s="8"/>
    </row>
    <row r="414" spans="1:11" ht="18" customHeight="1" x14ac:dyDescent="0.2">
      <c r="A414" s="8"/>
      <c r="B414" s="8"/>
      <c r="C414" s="8"/>
      <c r="D414" s="8"/>
      <c r="E414" s="8"/>
      <c r="F414" s="8"/>
      <c r="G414" s="8"/>
      <c r="H414" s="8"/>
      <c r="I414" s="8"/>
      <c r="J414" s="8"/>
      <c r="K414" s="8"/>
    </row>
    <row r="415" spans="1:11" ht="23.25" x14ac:dyDescent="0.2">
      <c r="A415" s="8"/>
      <c r="B415" s="32" t="s">
        <v>251</v>
      </c>
      <c r="C415" s="10"/>
      <c r="D415" s="10"/>
      <c r="E415" s="10"/>
      <c r="F415" s="10"/>
      <c r="G415" s="10"/>
      <c r="H415" s="10"/>
      <c r="I415" s="10"/>
      <c r="J415" s="10"/>
      <c r="K415" s="8"/>
    </row>
    <row r="416" spans="1:11" ht="18" customHeight="1" x14ac:dyDescent="0.2">
      <c r="A416" s="8"/>
      <c r="B416" s="8"/>
      <c r="C416" s="8"/>
      <c r="D416" s="8"/>
      <c r="E416" s="8"/>
      <c r="F416" s="8"/>
      <c r="G416" s="8"/>
      <c r="H416" s="8"/>
      <c r="I416" s="8"/>
      <c r="J416" s="8"/>
      <c r="K416" s="8"/>
    </row>
    <row r="417" spans="1:11" ht="18" customHeight="1" x14ac:dyDescent="0.2">
      <c r="A417" s="8"/>
      <c r="B417" s="21" t="s">
        <v>7</v>
      </c>
      <c r="C417" s="22" t="s">
        <v>252</v>
      </c>
    </row>
    <row r="418" spans="1:11" ht="18" customHeight="1" x14ac:dyDescent="0.2">
      <c r="A418" s="8"/>
      <c r="B418" s="8"/>
      <c r="C418" s="23"/>
      <c r="D418" s="8"/>
      <c r="E418" s="8"/>
      <c r="F418" s="8"/>
      <c r="G418" s="8"/>
      <c r="H418" s="8"/>
      <c r="I418" s="8"/>
      <c r="J418" s="8"/>
      <c r="K418" s="8"/>
    </row>
    <row r="419" spans="1:11" ht="18" customHeight="1" x14ac:dyDescent="0.2">
      <c r="A419" s="8"/>
      <c r="B419" s="83" t="s">
        <v>255</v>
      </c>
      <c r="C419" s="83"/>
      <c r="D419" s="83"/>
      <c r="E419" s="83"/>
      <c r="F419" s="83"/>
      <c r="G419" s="83"/>
      <c r="H419" s="83"/>
      <c r="I419" s="83"/>
      <c r="J419" s="83"/>
      <c r="K419" s="8"/>
    </row>
    <row r="420" spans="1:11" ht="18" customHeight="1" x14ac:dyDescent="0.2">
      <c r="A420" s="8"/>
      <c r="B420" s="83"/>
      <c r="C420" s="83"/>
      <c r="D420" s="83"/>
      <c r="E420" s="83"/>
      <c r="F420" s="83"/>
      <c r="G420" s="83"/>
      <c r="H420" s="83"/>
      <c r="I420" s="83"/>
      <c r="J420" s="83"/>
      <c r="K420" s="8"/>
    </row>
    <row r="421" spans="1:11" ht="18" customHeight="1" x14ac:dyDescent="0.2">
      <c r="A421" s="8"/>
      <c r="B421" s="83"/>
      <c r="C421" s="83"/>
      <c r="D421" s="83"/>
      <c r="E421" s="83"/>
      <c r="F421" s="83"/>
      <c r="G421" s="83"/>
      <c r="H421" s="83"/>
      <c r="I421" s="83"/>
      <c r="J421" s="83"/>
      <c r="K421" s="8"/>
    </row>
    <row r="422" spans="1:11" ht="18" customHeight="1" x14ac:dyDescent="0.2">
      <c r="A422" s="8"/>
      <c r="B422" s="8"/>
      <c r="C422" s="8"/>
      <c r="D422" s="8"/>
      <c r="E422" s="8"/>
      <c r="H422" s="8"/>
      <c r="I422" s="8"/>
      <c r="J422" s="8"/>
      <c r="K422" s="8"/>
    </row>
    <row r="423" spans="1:11" ht="18" customHeight="1" x14ac:dyDescent="0.2">
      <c r="A423" s="8"/>
      <c r="C423" s="40" t="s">
        <v>253</v>
      </c>
      <c r="D423" s="40" t="s">
        <v>254</v>
      </c>
      <c r="E423" s="8"/>
      <c r="J423" s="8"/>
      <c r="K423" s="8"/>
    </row>
    <row r="424" spans="1:11" ht="18" customHeight="1" x14ac:dyDescent="0.2">
      <c r="A424" s="8"/>
      <c r="B424" s="76"/>
      <c r="C424" s="73" t="s">
        <v>25</v>
      </c>
      <c r="D424" s="115">
        <v>43166</v>
      </c>
      <c r="E424" s="8"/>
      <c r="F424" s="45" t="s">
        <v>256</v>
      </c>
      <c r="G424" s="113">
        <v>43166</v>
      </c>
      <c r="J424" s="8"/>
      <c r="K424" s="8"/>
    </row>
    <row r="425" spans="1:11" ht="18" customHeight="1" x14ac:dyDescent="0.2">
      <c r="A425" s="8"/>
      <c r="B425" s="75"/>
      <c r="C425" s="73" t="s">
        <v>26</v>
      </c>
      <c r="D425" s="112">
        <v>43167</v>
      </c>
      <c r="E425" s="8"/>
      <c r="F425" s="45" t="s">
        <v>258</v>
      </c>
      <c r="G425" s="74">
        <v>2</v>
      </c>
      <c r="J425" s="8"/>
    </row>
    <row r="426" spans="1:11" ht="18" customHeight="1" x14ac:dyDescent="0.2">
      <c r="A426" s="8"/>
      <c r="C426" s="73" t="s">
        <v>27</v>
      </c>
      <c r="D426" s="115">
        <v>43166</v>
      </c>
      <c r="E426" s="8"/>
      <c r="J426" s="8"/>
    </row>
    <row r="427" spans="1:11" ht="18" customHeight="1" x14ac:dyDescent="0.2">
      <c r="A427" s="8"/>
      <c r="C427" s="73" t="s">
        <v>28</v>
      </c>
      <c r="D427" s="115">
        <v>43166</v>
      </c>
      <c r="E427" s="8"/>
      <c r="F427" s="45" t="s">
        <v>257</v>
      </c>
      <c r="G427" s="74" t="str">
        <f t="array" ref="G427">INDEX(C424:C428,SMALL(IF(D424:D428=G424, ROW(D424:D428)-ROW(D424)+1),G425))</f>
        <v>C</v>
      </c>
      <c r="H427" s="114" t="s">
        <v>259</v>
      </c>
      <c r="J427" s="8"/>
    </row>
    <row r="428" spans="1:11" ht="18" customHeight="1" x14ac:dyDescent="0.2">
      <c r="A428" s="8"/>
      <c r="C428" s="73" t="s">
        <v>29</v>
      </c>
      <c r="D428" s="112">
        <v>43169</v>
      </c>
      <c r="H428" s="8"/>
      <c r="I428" s="8"/>
      <c r="J428" s="8"/>
      <c r="K428" s="8"/>
    </row>
    <row r="429" spans="1:11" ht="18" customHeight="1" x14ac:dyDescent="0.2">
      <c r="A429" s="8"/>
      <c r="B429" s="8"/>
      <c r="C429" s="8"/>
      <c r="D429" s="8"/>
      <c r="G429" s="8"/>
      <c r="H429" s="8"/>
      <c r="I429" s="8"/>
      <c r="J429" s="8"/>
      <c r="K429" s="8"/>
    </row>
    <row r="430" spans="1:11" ht="18" customHeight="1" x14ac:dyDescent="0.2">
      <c r="A430" s="8"/>
      <c r="B430" s="83" t="s">
        <v>261</v>
      </c>
      <c r="C430" s="83"/>
      <c r="D430" s="83"/>
      <c r="E430" s="83"/>
      <c r="F430" s="83"/>
      <c r="G430" s="83"/>
      <c r="H430" s="83"/>
      <c r="I430" s="83"/>
      <c r="J430" s="83"/>
      <c r="K430" s="8"/>
    </row>
    <row r="431" spans="1:11" ht="18" customHeight="1" x14ac:dyDescent="0.2">
      <c r="A431" s="8"/>
      <c r="B431" s="83"/>
      <c r="C431" s="83"/>
      <c r="D431" s="83"/>
      <c r="E431" s="83"/>
      <c r="F431" s="83"/>
      <c r="G431" s="83"/>
      <c r="H431" s="83"/>
      <c r="I431" s="83"/>
      <c r="J431" s="83"/>
      <c r="K431" s="8"/>
    </row>
    <row r="432" spans="1:11" ht="18" customHeight="1" x14ac:dyDescent="0.2">
      <c r="A432" s="8"/>
      <c r="B432" s="8"/>
      <c r="C432" s="8"/>
      <c r="D432" s="8"/>
      <c r="G432" s="8"/>
      <c r="H432" s="8"/>
      <c r="I432" s="8"/>
      <c r="J432" s="8"/>
      <c r="K432" s="8"/>
    </row>
    <row r="433" spans="1:11" ht="18" customHeight="1" x14ac:dyDescent="0.2">
      <c r="A433" s="8"/>
      <c r="B433" s="11" t="s">
        <v>4</v>
      </c>
      <c r="C433" s="84" t="s">
        <v>260</v>
      </c>
      <c r="D433" s="85"/>
      <c r="E433" s="85"/>
      <c r="F433" s="85"/>
      <c r="G433" s="85"/>
      <c r="H433" s="86"/>
      <c r="I433" s="66"/>
      <c r="J433" s="8"/>
      <c r="K433" s="8"/>
    </row>
    <row r="434" spans="1:11" ht="18" customHeight="1" x14ac:dyDescent="0.2">
      <c r="A434" s="8"/>
      <c r="B434" s="8"/>
      <c r="C434" s="87"/>
      <c r="D434" s="88"/>
      <c r="E434" s="88"/>
      <c r="F434" s="88"/>
      <c r="G434" s="88"/>
      <c r="H434" s="89"/>
      <c r="I434" s="8"/>
      <c r="J434" s="8"/>
      <c r="K434" s="8"/>
    </row>
    <row r="435" spans="1:11" ht="18" customHeight="1" x14ac:dyDescent="0.2">
      <c r="A435" s="8"/>
      <c r="B435" s="8"/>
      <c r="C435" s="8"/>
      <c r="D435" s="8"/>
      <c r="E435" s="8"/>
      <c r="F435" s="8"/>
      <c r="G435" s="8"/>
      <c r="H435" s="8"/>
      <c r="I435" s="8"/>
      <c r="J435" s="8"/>
      <c r="K435" s="8"/>
    </row>
    <row r="436" spans="1:11" ht="18" customHeight="1" x14ac:dyDescent="0.2">
      <c r="A436" s="8"/>
      <c r="B436" s="21" t="s">
        <v>85</v>
      </c>
      <c r="C436" s="51" t="s">
        <v>262</v>
      </c>
      <c r="D436" s="8"/>
      <c r="E436" s="8"/>
      <c r="F436" s="8"/>
      <c r="G436" s="8"/>
      <c r="H436" s="8"/>
      <c r="I436" s="8"/>
      <c r="J436" s="8"/>
      <c r="K436" s="8"/>
    </row>
    <row r="437" spans="1:11" ht="18" customHeight="1" x14ac:dyDescent="0.2">
      <c r="A437" s="8"/>
      <c r="B437" s="8"/>
      <c r="C437" s="8"/>
      <c r="D437" s="8"/>
      <c r="E437" s="8"/>
      <c r="F437" s="8"/>
      <c r="G437" s="8"/>
      <c r="H437" s="8"/>
      <c r="I437" s="8"/>
      <c r="J437" s="8"/>
      <c r="K437" s="8"/>
    </row>
    <row r="438" spans="1:11" ht="18" customHeight="1" x14ac:dyDescent="0.2">
      <c r="A438" s="8"/>
      <c r="B438" s="8"/>
      <c r="C438" s="8"/>
      <c r="D438" s="8"/>
      <c r="E438" s="8"/>
      <c r="F438" s="8"/>
      <c r="G438" s="8"/>
      <c r="H438" s="8"/>
      <c r="I438" s="8"/>
      <c r="J438" s="8"/>
      <c r="K438" s="8"/>
    </row>
    <row r="439" spans="1:11" ht="18" customHeight="1" x14ac:dyDescent="0.2">
      <c r="A439" s="8"/>
      <c r="B439" s="8"/>
      <c r="C439" s="8"/>
      <c r="D439" s="8"/>
      <c r="E439" s="8"/>
      <c r="F439" s="8"/>
      <c r="G439" s="8"/>
      <c r="H439" s="8"/>
      <c r="I439" s="8"/>
      <c r="J439" s="8"/>
      <c r="K439" s="8"/>
    </row>
    <row r="440" spans="1:11" ht="21" customHeight="1" x14ac:dyDescent="0.2">
      <c r="A440" s="7"/>
      <c r="B440" s="7"/>
      <c r="C440" s="7" t="s">
        <v>6</v>
      </c>
      <c r="D440" s="7"/>
      <c r="E440" s="7"/>
      <c r="F440" s="7"/>
      <c r="G440" s="7"/>
      <c r="H440" s="7"/>
      <c r="I440" s="7"/>
      <c r="J440" s="7"/>
      <c r="K440" s="8"/>
    </row>
    <row r="441" spans="1:11" ht="18" customHeight="1" x14ac:dyDescent="0.2">
      <c r="A441" s="8"/>
      <c r="B441" s="8"/>
      <c r="C441" s="8"/>
      <c r="D441" s="8"/>
      <c r="E441" s="8"/>
      <c r="F441" s="8"/>
      <c r="G441" s="8"/>
      <c r="H441" s="8"/>
      <c r="I441" s="8"/>
      <c r="J441" s="8"/>
      <c r="K441" s="8"/>
    </row>
    <row r="442" spans="1:11" ht="18" customHeight="1" x14ac:dyDescent="0.2">
      <c r="A442" s="8"/>
      <c r="B442" s="21" t="s">
        <v>7</v>
      </c>
      <c r="C442" s="22" t="s">
        <v>134</v>
      </c>
    </row>
    <row r="443" spans="1:11" ht="18" customHeight="1" x14ac:dyDescent="0.2">
      <c r="A443" s="8"/>
      <c r="B443" s="8"/>
      <c r="C443" s="23"/>
      <c r="D443" s="8"/>
      <c r="E443" s="8"/>
      <c r="F443" s="8"/>
      <c r="G443" s="8"/>
      <c r="H443" s="8"/>
      <c r="I443" s="8"/>
      <c r="J443" s="8"/>
      <c r="K443" s="8"/>
    </row>
    <row r="444" spans="1:11" ht="18" customHeight="1" x14ac:dyDescent="0.2">
      <c r="A444" s="8"/>
      <c r="B444" s="21" t="s">
        <v>7</v>
      </c>
      <c r="C444" s="22" t="s">
        <v>135</v>
      </c>
    </row>
    <row r="445" spans="1:11" ht="18" customHeight="1" x14ac:dyDescent="0.2">
      <c r="A445" s="8"/>
      <c r="B445" s="8"/>
      <c r="C445" s="23"/>
      <c r="D445" s="8"/>
      <c r="E445" s="8"/>
      <c r="F445" s="8"/>
      <c r="G445" s="8"/>
      <c r="H445" s="8"/>
      <c r="I445" s="8"/>
      <c r="J445" s="8"/>
      <c r="K445" s="8"/>
    </row>
    <row r="446" spans="1:11" ht="18" customHeight="1" x14ac:dyDescent="0.2">
      <c r="A446" s="8"/>
      <c r="B446" s="21" t="s">
        <v>7</v>
      </c>
      <c r="C446" s="22" t="s">
        <v>136</v>
      </c>
    </row>
    <row r="447" spans="1:11" ht="18" customHeight="1" x14ac:dyDescent="0.2">
      <c r="A447" s="8"/>
      <c r="B447" s="8"/>
      <c r="C447" s="23"/>
      <c r="D447" s="8"/>
      <c r="E447" s="8"/>
      <c r="F447" s="8"/>
      <c r="G447" s="8"/>
      <c r="H447" s="8"/>
      <c r="I447" s="8"/>
      <c r="J447" s="8"/>
      <c r="K447" s="8"/>
    </row>
    <row r="448" spans="1:11" x14ac:dyDescent="0.2">
      <c r="B448" s="21" t="s">
        <v>7</v>
      </c>
      <c r="C448" s="53" t="s">
        <v>84</v>
      </c>
    </row>
  </sheetData>
  <sortState ref="K346:K352">
    <sortCondition ref="K346"/>
  </sortState>
  <mergeCells count="53">
    <mergeCell ref="B419:J421"/>
    <mergeCell ref="C433:H434"/>
    <mergeCell ref="B430:J431"/>
    <mergeCell ref="C310:H311"/>
    <mergeCell ref="C277:F278"/>
    <mergeCell ref="C293:H293"/>
    <mergeCell ref="C295:H295"/>
    <mergeCell ref="B307:J309"/>
    <mergeCell ref="B71:J72"/>
    <mergeCell ref="C91:J92"/>
    <mergeCell ref="C43:J44"/>
    <mergeCell ref="C56:J57"/>
    <mergeCell ref="C60:J61"/>
    <mergeCell ref="C219:G221"/>
    <mergeCell ref="C213:G214"/>
    <mergeCell ref="C225:G226"/>
    <mergeCell ref="B290:J292"/>
    <mergeCell ref="B231:J234"/>
    <mergeCell ref="C238:G241"/>
    <mergeCell ref="C263:G265"/>
    <mergeCell ref="B4:J6"/>
    <mergeCell ref="C50:J52"/>
    <mergeCell ref="B29:J30"/>
    <mergeCell ref="B271:J275"/>
    <mergeCell ref="C121:J121"/>
    <mergeCell ref="C125:J125"/>
    <mergeCell ref="C129:J129"/>
    <mergeCell ref="B134:J136"/>
    <mergeCell ref="C84:G84"/>
    <mergeCell ref="C138:G138"/>
    <mergeCell ref="C140:G140"/>
    <mergeCell ref="C192:J196"/>
    <mergeCell ref="C58:J59"/>
    <mergeCell ref="C89:J90"/>
    <mergeCell ref="B200:J202"/>
    <mergeCell ref="B257:J259"/>
    <mergeCell ref="C407:H407"/>
    <mergeCell ref="C411:H412"/>
    <mergeCell ref="B397:J398"/>
    <mergeCell ref="B377:J379"/>
    <mergeCell ref="C381:H381"/>
    <mergeCell ref="B383:J385"/>
    <mergeCell ref="B371:J372"/>
    <mergeCell ref="C374:H375"/>
    <mergeCell ref="C327:H327"/>
    <mergeCell ref="C329:H329"/>
    <mergeCell ref="B323:J325"/>
    <mergeCell ref="B345:J348"/>
    <mergeCell ref="B363:J364"/>
    <mergeCell ref="C354:H354"/>
    <mergeCell ref="C331:H331"/>
    <mergeCell ref="C350:H350"/>
    <mergeCell ref="C352:H352"/>
  </mergeCells>
  <dataValidations disablePrompts="1" count="3">
    <dataValidation type="list" allowBlank="1" showInputMessage="1" showErrorMessage="1" sqref="D204 D243">
      <formula1>$F$205:$F$208</formula1>
    </dataValidation>
    <dataValidation type="list" allowBlank="1" showInputMessage="1" showErrorMessage="1" sqref="D205 D244">
      <formula1>$G$204:$J$204</formula1>
    </dataValidation>
    <dataValidation type="list" allowBlank="1" showInputMessage="1" showErrorMessage="1" sqref="D245">
      <formula1>"Road,Plane"</formula1>
    </dataValidation>
  </dataValidations>
  <hyperlinks>
    <hyperlink ref="B2" r:id="rId1"/>
    <hyperlink ref="C442" r:id="rId2"/>
    <hyperlink ref="C175" r:id="rId3"/>
    <hyperlink ref="C152" r:id="rId4"/>
    <hyperlink ref="C448" r:id="rId5" display="23 Things you should know about vlookup"/>
    <hyperlink ref="C64" r:id="rId6"/>
    <hyperlink ref="C66" r:id="rId7"/>
    <hyperlink ref="C444" r:id="rId8"/>
    <hyperlink ref="C446" r:id="rId9"/>
    <hyperlink ref="C8" location="bm_mainexample" display="A Simple VLOOKUP and INDEX-MATCH Example"/>
    <hyperlink ref="C9" location="bm_syntax" display="Syntax for MATCH and INDEX"/>
    <hyperlink ref="C10" location="bm_wildcard" display="Using Wilcard Characters for Partial Matches"/>
    <hyperlink ref="C11" location="bm_approximate" display="Using Wilcard Characters for Partial Matches"/>
    <hyperlink ref="C12" location="bm_2D" display="2D Lookups using VLOOKUP and INDEX-MATCH-MATCH"/>
    <hyperlink ref="C13" location="bm_3D" display="3D Lookups using INDEX-MATCH-MATCH-MATCH"/>
    <hyperlink ref="C15" location="bm_multiple" display="Multiple-Criteria Matches using VLOOKUP and INDEX-MATCH"/>
    <hyperlink ref="C14" location="bm_case_sensitive" display="Case-Sensitive EXACT Lookup using INDEX-MATCH"/>
    <hyperlink ref="C16" location="bm_non_exact" display="Multiple Non-Exact Criteria Lookups using INDEX-MATCH"/>
    <hyperlink ref="C340" r:id="rId10" display="See the VLOOKUP formula in action: Checkbook Register Template"/>
    <hyperlink ref="C17" location="bm_last_numeric" display="Find the Last Numeric Value in a Column"/>
    <hyperlink ref="C18" location="bm_last_text" display="Find the Last Text Value in a Column"/>
    <hyperlink ref="C366" r:id="rId11"/>
    <hyperlink ref="C19" location="bm_last_non_blank" display="Find the Last Non-Blank or Non-Empty Value in a Range"/>
    <hyperlink ref="C20" location="bm_last_non_empty" display="Return the Last Non-Empty Value"/>
    <hyperlink ref="C21" location="bm_nthmatch" display="Return the nth Match using INDEX"/>
    <hyperlink ref="C417" r:id="rId12"/>
    <hyperlink ref="C436" r:id="rId13"/>
  </hyperlinks>
  <pageMargins left="0.7" right="0.7" top="0.75" bottom="0.75" header="0.3" footer="0.3"/>
  <pageSetup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A2" sqref="A2"/>
    </sheetView>
  </sheetViews>
  <sheetFormatPr defaultRowHeight="14.25" x14ac:dyDescent="0.2"/>
  <cols>
    <col min="1" max="1" width="4.75" customWidth="1"/>
    <col min="2" max="2" width="66.375" customWidth="1"/>
  </cols>
  <sheetData>
    <row r="1" spans="1:3" ht="36.950000000000003" customHeight="1" x14ac:dyDescent="0.2">
      <c r="A1" s="1"/>
      <c r="B1" s="2" t="s">
        <v>235</v>
      </c>
      <c r="C1" s="2"/>
    </row>
    <row r="2" spans="1:3" x14ac:dyDescent="0.2">
      <c r="B2" s="3"/>
    </row>
    <row r="3" spans="1:3" x14ac:dyDescent="0.2">
      <c r="A3" s="24"/>
      <c r="B3" s="24"/>
    </row>
    <row r="4" spans="1:3" x14ac:dyDescent="0.2">
      <c r="A4" s="25"/>
      <c r="B4" s="26" t="s">
        <v>8</v>
      </c>
    </row>
    <row r="5" spans="1:3" x14ac:dyDescent="0.2">
      <c r="A5" s="25"/>
      <c r="B5" s="82" t="s">
        <v>236</v>
      </c>
    </row>
    <row r="6" spans="1:3" ht="15" x14ac:dyDescent="0.2">
      <c r="A6" s="25"/>
      <c r="B6" s="27"/>
    </row>
    <row r="7" spans="1:3" ht="15.75" x14ac:dyDescent="0.25">
      <c r="A7" s="25"/>
      <c r="B7" s="28" t="s">
        <v>0</v>
      </c>
    </row>
    <row r="8" spans="1:3" ht="15" x14ac:dyDescent="0.2">
      <c r="A8" s="25"/>
      <c r="B8" s="27"/>
    </row>
    <row r="9" spans="1:3" ht="30" x14ac:dyDescent="0.2">
      <c r="A9" s="25"/>
      <c r="B9" s="30" t="s">
        <v>9</v>
      </c>
    </row>
    <row r="10" spans="1:3" ht="15" x14ac:dyDescent="0.2">
      <c r="A10" s="25"/>
      <c r="B10" s="27"/>
    </row>
    <row r="11" spans="1:3" ht="30" x14ac:dyDescent="0.2">
      <c r="A11" s="25"/>
      <c r="B11" s="30" t="s">
        <v>11</v>
      </c>
    </row>
    <row r="12" spans="1:3" ht="15" x14ac:dyDescent="0.2">
      <c r="A12" s="25"/>
      <c r="B12" s="27"/>
    </row>
    <row r="13" spans="1:3" ht="30" x14ac:dyDescent="0.2">
      <c r="A13" s="25"/>
      <c r="B13" s="30" t="s">
        <v>12</v>
      </c>
    </row>
    <row r="14" spans="1:3" ht="15" x14ac:dyDescent="0.2">
      <c r="A14" s="25"/>
      <c r="B14" s="27"/>
    </row>
    <row r="15" spans="1:3" ht="15" x14ac:dyDescent="0.2">
      <c r="A15" s="25"/>
      <c r="B15" s="29" t="s">
        <v>10</v>
      </c>
    </row>
    <row r="16" spans="1:3" ht="15" x14ac:dyDescent="0.2">
      <c r="A16" s="25"/>
      <c r="B16" s="27"/>
    </row>
    <row r="17" spans="1:2" x14ac:dyDescent="0.2">
      <c r="A17" s="24"/>
      <c r="B17" s="24"/>
    </row>
  </sheetData>
  <hyperlinks>
    <hyperlink ref="B15"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Examples</vt:lpstr>
      <vt:lpstr>©</vt:lpstr>
      <vt:lpstr>bm_2D</vt:lpstr>
      <vt:lpstr>bm_3D</vt:lpstr>
      <vt:lpstr>bm_approximate</vt:lpstr>
      <vt:lpstr>bm_case_sensitive</vt:lpstr>
      <vt:lpstr>bm_last_non_blank</vt:lpstr>
      <vt:lpstr>bm_last_non_empty</vt:lpstr>
      <vt:lpstr>bm_last_numeric</vt:lpstr>
      <vt:lpstr>bm_last_text</vt:lpstr>
      <vt:lpstr>bm_mainexample</vt:lpstr>
      <vt:lpstr>bm_multiple</vt:lpstr>
      <vt:lpstr>bm_non_exact</vt:lpstr>
      <vt:lpstr>bm_nthmatch</vt:lpstr>
      <vt:lpstr>bm_syntax</vt:lpstr>
      <vt:lpstr>bm_wildcard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VLOOKUP and INDEX-MATCH Examples</dc:title>
  <dc:creator/>
  <dc:description>(c) 2017 Vertex42 LLC. All Rights Reserved.</dc:description>
  <cp:lastModifiedBy/>
  <dcterms:created xsi:type="dcterms:W3CDTF">2015-06-05T18:17:20Z</dcterms:created>
  <dcterms:modified xsi:type="dcterms:W3CDTF">2018-03-07T17:41:23Z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vt:lpwstr>
  </property>
  <property fmtid="{D5CDD505-2E9C-101B-9397-08002B2CF9AE}" pid="4" name="Version">
    <vt:lpwstr>1.0.2</vt:lpwstr>
  </property>
</Properties>
</file>